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3"/>
  <workbookPr/>
  <mc:AlternateContent xmlns:mc="http://schemas.openxmlformats.org/markup-compatibility/2006">
    <mc:Choice Requires="x15">
      <x15ac:absPath xmlns:x15ac="http://schemas.microsoft.com/office/spreadsheetml/2010/11/ac" url="/Users/thurmanmatthews/Documents/ThurmanMedia/3 Buckets System/Tools &amp; Resources/Downloadable Resources/"/>
    </mc:Choice>
  </mc:AlternateContent>
  <xr:revisionPtr revIDLastSave="0" documentId="13_ncr:1_{0256AFF8-2E71-0648-8E7E-185BE347B629}" xr6:coauthVersionLast="45" xr6:coauthVersionMax="45" xr10:uidLastSave="{00000000-0000-0000-0000-000000000000}"/>
  <bookViews>
    <workbookView xWindow="1000" yWindow="500" windowWidth="27800" windowHeight="17500" xr2:uid="{00000000-000D-0000-FFFF-FFFF00000000}"/>
  </bookViews>
  <sheets>
    <sheet name="Budget" sheetId="1" r:id="rId1"/>
    <sheet name="Help" sheetId="3" r:id="rId2"/>
    <sheet name="©" sheetId="6" r:id="rId3"/>
  </sheets>
  <definedNames>
    <definedName name="_xlnm.Print_Area" localSheetId="0">Budget!$A$1:$O$123</definedName>
    <definedName name="valuevx">42.314159</definedName>
    <definedName name="vertex42_copyright" hidden="1">"© 2008-2019 Vertex42 LLC"</definedName>
    <definedName name="vertex42_id" hidden="1">"personal-budget-spreadsheet.xlsx"</definedName>
    <definedName name="vertex42_title" hidden="1">"Personal Budget Spreadsheet"</definedName>
  </definedNames>
  <calcPr calcId="191029"/>
</workbook>
</file>

<file path=xl/calcChain.xml><?xml version="1.0" encoding="utf-8"?>
<calcChain xmlns="http://schemas.openxmlformats.org/spreadsheetml/2006/main">
  <c r="C57" i="1" l="1"/>
  <c r="D57" i="1"/>
  <c r="E57" i="1"/>
  <c r="F57" i="1"/>
  <c r="G57" i="1"/>
  <c r="H57" i="1"/>
  <c r="I57" i="1"/>
  <c r="J57" i="1"/>
  <c r="K57" i="1"/>
  <c r="L57" i="1"/>
  <c r="M57" i="1"/>
  <c r="C47" i="1"/>
  <c r="D47" i="1"/>
  <c r="E47" i="1"/>
  <c r="F47" i="1"/>
  <c r="G47" i="1"/>
  <c r="H47" i="1"/>
  <c r="I47" i="1"/>
  <c r="J47" i="1"/>
  <c r="K47" i="1"/>
  <c r="L47" i="1"/>
  <c r="M47" i="1"/>
  <c r="B47" i="1"/>
  <c r="C21" i="1"/>
  <c r="C8" i="1" s="1"/>
  <c r="D21" i="1"/>
  <c r="D8" i="1" s="1"/>
  <c r="E21" i="1"/>
  <c r="E8" i="1" s="1"/>
  <c r="F21" i="1"/>
  <c r="F8" i="1" s="1"/>
  <c r="G21" i="1"/>
  <c r="G8" i="1" s="1"/>
  <c r="H21" i="1"/>
  <c r="H8" i="1" s="1"/>
  <c r="I21" i="1"/>
  <c r="I8" i="1" s="1"/>
  <c r="J21" i="1"/>
  <c r="J8" i="1" s="1"/>
  <c r="K21" i="1"/>
  <c r="K8" i="1" s="1"/>
  <c r="L21" i="1"/>
  <c r="L8" i="1" s="1"/>
  <c r="M21" i="1"/>
  <c r="M8" i="1" s="1"/>
  <c r="N87" i="1" l="1"/>
  <c r="O87" i="1" s="1"/>
  <c r="N85" i="1"/>
  <c r="O85" i="1" s="1"/>
  <c r="N86" i="1"/>
  <c r="O86" i="1" s="1"/>
  <c r="N80" i="1"/>
  <c r="O80" i="1" s="1"/>
  <c r="N81" i="1"/>
  <c r="O81" i="1" s="1"/>
  <c r="E76" i="1" l="1"/>
  <c r="B76" i="1"/>
  <c r="B57" i="1"/>
  <c r="C64" i="1"/>
  <c r="B64" i="1"/>
  <c r="B21" i="1" l="1"/>
  <c r="B8" i="1" s="1"/>
  <c r="B37" i="1"/>
  <c r="C37" i="1" l="1"/>
  <c r="D37" i="1"/>
  <c r="E37" i="1"/>
  <c r="F37" i="1"/>
  <c r="G37" i="1"/>
  <c r="H37" i="1"/>
  <c r="I37" i="1"/>
  <c r="J37" i="1"/>
  <c r="J9" i="1" s="1"/>
  <c r="K37" i="1"/>
  <c r="L37" i="1"/>
  <c r="M37" i="1"/>
  <c r="N31" i="1"/>
  <c r="A123" i="1"/>
  <c r="A116" i="1"/>
  <c r="A109" i="1"/>
  <c r="A99" i="1"/>
  <c r="A90" i="1"/>
  <c r="A76" i="1"/>
  <c r="A64" i="1"/>
  <c r="A57" i="1"/>
  <c r="A47" i="1"/>
  <c r="A37" i="1"/>
  <c r="C123" i="1"/>
  <c r="D123" i="1"/>
  <c r="E123" i="1"/>
  <c r="F123" i="1"/>
  <c r="G123" i="1"/>
  <c r="H123" i="1"/>
  <c r="I123" i="1"/>
  <c r="J123" i="1"/>
  <c r="K123" i="1"/>
  <c r="L123" i="1"/>
  <c r="M123" i="1"/>
  <c r="B123" i="1"/>
  <c r="C116" i="1"/>
  <c r="D116" i="1"/>
  <c r="E116" i="1"/>
  <c r="F116" i="1"/>
  <c r="G116" i="1"/>
  <c r="H116" i="1"/>
  <c r="I116" i="1"/>
  <c r="J116" i="1"/>
  <c r="K116" i="1"/>
  <c r="L116" i="1"/>
  <c r="M116" i="1"/>
  <c r="B116" i="1"/>
  <c r="C109" i="1"/>
  <c r="D109" i="1"/>
  <c r="E109" i="1"/>
  <c r="F109" i="1"/>
  <c r="G109" i="1"/>
  <c r="H109" i="1"/>
  <c r="I109" i="1"/>
  <c r="J109" i="1"/>
  <c r="K109" i="1"/>
  <c r="L109" i="1"/>
  <c r="M109" i="1"/>
  <c r="B109" i="1"/>
  <c r="C99" i="1"/>
  <c r="D99" i="1"/>
  <c r="E99" i="1"/>
  <c r="F99" i="1"/>
  <c r="G99" i="1"/>
  <c r="H99" i="1"/>
  <c r="I99" i="1"/>
  <c r="J99" i="1"/>
  <c r="K99" i="1"/>
  <c r="L99" i="1"/>
  <c r="M99" i="1"/>
  <c r="B99" i="1"/>
  <c r="C90" i="1"/>
  <c r="D90" i="1"/>
  <c r="E90" i="1"/>
  <c r="F90" i="1"/>
  <c r="G90" i="1"/>
  <c r="H90" i="1"/>
  <c r="I90" i="1"/>
  <c r="J90" i="1"/>
  <c r="K90" i="1"/>
  <c r="L90" i="1"/>
  <c r="M90" i="1"/>
  <c r="B90" i="1"/>
  <c r="C76" i="1"/>
  <c r="D76" i="1"/>
  <c r="F76" i="1"/>
  <c r="G76" i="1"/>
  <c r="H76" i="1"/>
  <c r="I76" i="1"/>
  <c r="J76" i="1"/>
  <c r="K76" i="1"/>
  <c r="L76" i="1"/>
  <c r="M76" i="1"/>
  <c r="D64" i="1"/>
  <c r="E64" i="1"/>
  <c r="F64" i="1"/>
  <c r="G64" i="1"/>
  <c r="H64" i="1"/>
  <c r="I64" i="1"/>
  <c r="J64" i="1"/>
  <c r="K64" i="1"/>
  <c r="L64" i="1"/>
  <c r="M64" i="1"/>
  <c r="A21" i="1"/>
  <c r="B9" i="1" l="1"/>
  <c r="F9" i="1"/>
  <c r="G9" i="1"/>
  <c r="I9" i="1"/>
  <c r="H9" i="1"/>
  <c r="C9" i="1"/>
  <c r="M9" i="1"/>
  <c r="E9" i="1"/>
  <c r="L9" i="1"/>
  <c r="D9" i="1"/>
  <c r="K9" i="1"/>
  <c r="N120" i="1"/>
  <c r="O120" i="1" s="1"/>
  <c r="N121" i="1"/>
  <c r="O121" i="1" s="1"/>
  <c r="N122" i="1"/>
  <c r="O122" i="1" s="1"/>
  <c r="N119" i="1"/>
  <c r="N113" i="1"/>
  <c r="O113" i="1" s="1"/>
  <c r="N114" i="1"/>
  <c r="O114" i="1" s="1"/>
  <c r="N115" i="1"/>
  <c r="O115" i="1" s="1"/>
  <c r="N112" i="1"/>
  <c r="N103" i="1"/>
  <c r="O103" i="1" s="1"/>
  <c r="N104" i="1"/>
  <c r="O104" i="1" s="1"/>
  <c r="N105" i="1"/>
  <c r="O105" i="1" s="1"/>
  <c r="N106" i="1"/>
  <c r="O106" i="1" s="1"/>
  <c r="N107" i="1"/>
  <c r="O107" i="1" s="1"/>
  <c r="N108" i="1"/>
  <c r="O108" i="1" s="1"/>
  <c r="N102" i="1"/>
  <c r="N94" i="1"/>
  <c r="O94" i="1" s="1"/>
  <c r="N95" i="1"/>
  <c r="O95" i="1" s="1"/>
  <c r="N96" i="1"/>
  <c r="O96" i="1" s="1"/>
  <c r="N97" i="1"/>
  <c r="O97" i="1" s="1"/>
  <c r="N98" i="1"/>
  <c r="O98" i="1" s="1"/>
  <c r="N93" i="1"/>
  <c r="O93" i="1" s="1"/>
  <c r="N79" i="1"/>
  <c r="O79" i="1" s="1"/>
  <c r="N82" i="1"/>
  <c r="O82" i="1" s="1"/>
  <c r="N83" i="1"/>
  <c r="O83" i="1" s="1"/>
  <c r="N84" i="1"/>
  <c r="O84" i="1" s="1"/>
  <c r="N88" i="1"/>
  <c r="O88" i="1" s="1"/>
  <c r="N89" i="1"/>
  <c r="O89" i="1" s="1"/>
  <c r="N68" i="1"/>
  <c r="O68" i="1" s="1"/>
  <c r="N69" i="1"/>
  <c r="O69" i="1" s="1"/>
  <c r="N70" i="1"/>
  <c r="O70" i="1" s="1"/>
  <c r="N71" i="1"/>
  <c r="O71" i="1" s="1"/>
  <c r="N72" i="1"/>
  <c r="O72" i="1" s="1"/>
  <c r="N73" i="1"/>
  <c r="O73" i="1" s="1"/>
  <c r="N74" i="1"/>
  <c r="O74" i="1" s="1"/>
  <c r="N75" i="1"/>
  <c r="O75" i="1" s="1"/>
  <c r="N67" i="1"/>
  <c r="O67" i="1" s="1"/>
  <c r="N61" i="1"/>
  <c r="O61" i="1" s="1"/>
  <c r="N62" i="1"/>
  <c r="O62" i="1" s="1"/>
  <c r="N63" i="1"/>
  <c r="O63" i="1" s="1"/>
  <c r="N60" i="1"/>
  <c r="N51" i="1"/>
  <c r="O51" i="1" s="1"/>
  <c r="N52" i="1"/>
  <c r="O52" i="1" s="1"/>
  <c r="N53" i="1"/>
  <c r="O53" i="1" s="1"/>
  <c r="N54" i="1"/>
  <c r="O54" i="1" s="1"/>
  <c r="N55" i="1"/>
  <c r="O55" i="1" s="1"/>
  <c r="N56" i="1"/>
  <c r="O56" i="1" s="1"/>
  <c r="N50" i="1"/>
  <c r="N41" i="1"/>
  <c r="O41" i="1" s="1"/>
  <c r="N42" i="1"/>
  <c r="O42" i="1" s="1"/>
  <c r="N43" i="1"/>
  <c r="O43" i="1" s="1"/>
  <c r="N44" i="1"/>
  <c r="O44" i="1" s="1"/>
  <c r="N45" i="1"/>
  <c r="O45" i="1" s="1"/>
  <c r="N46" i="1"/>
  <c r="O46" i="1" s="1"/>
  <c r="N40" i="1"/>
  <c r="N25" i="1"/>
  <c r="O25" i="1" s="1"/>
  <c r="N26" i="1"/>
  <c r="O26" i="1" s="1"/>
  <c r="N27" i="1"/>
  <c r="O27" i="1" s="1"/>
  <c r="N28" i="1"/>
  <c r="O28" i="1" s="1"/>
  <c r="N29" i="1"/>
  <c r="O29" i="1" s="1"/>
  <c r="N30" i="1"/>
  <c r="O30" i="1" s="1"/>
  <c r="O31" i="1"/>
  <c r="N32" i="1"/>
  <c r="O32" i="1" s="1"/>
  <c r="N33" i="1"/>
  <c r="O33" i="1" s="1"/>
  <c r="N34" i="1"/>
  <c r="O34" i="1" s="1"/>
  <c r="N35" i="1"/>
  <c r="O35" i="1" s="1"/>
  <c r="N36" i="1"/>
  <c r="O36" i="1" s="1"/>
  <c r="N24" i="1"/>
  <c r="N15" i="1"/>
  <c r="O15" i="1" s="1"/>
  <c r="N16" i="1"/>
  <c r="O16" i="1" s="1"/>
  <c r="N17" i="1"/>
  <c r="O17" i="1" s="1"/>
  <c r="N18" i="1"/>
  <c r="O18" i="1" s="1"/>
  <c r="N19" i="1"/>
  <c r="O19" i="1" s="1"/>
  <c r="N20" i="1"/>
  <c r="O20" i="1" s="1"/>
  <c r="N14" i="1"/>
  <c r="N64" i="1" l="1"/>
  <c r="O64" i="1" s="1"/>
  <c r="O50" i="1"/>
  <c r="N57" i="1"/>
  <c r="O57" i="1" s="1"/>
  <c r="N21" i="1"/>
  <c r="O21" i="1" s="1"/>
  <c r="O24" i="1"/>
  <c r="N37" i="1"/>
  <c r="O37" i="1" s="1"/>
  <c r="O40" i="1"/>
  <c r="N47" i="1"/>
  <c r="O47" i="1" s="1"/>
  <c r="O102" i="1"/>
  <c r="N109" i="1"/>
  <c r="O109" i="1" s="1"/>
  <c r="N99" i="1"/>
  <c r="O99" i="1" s="1"/>
  <c r="N90" i="1"/>
  <c r="O90" i="1" s="1"/>
  <c r="O112" i="1"/>
  <c r="N116" i="1"/>
  <c r="O116" i="1" s="1"/>
  <c r="O119" i="1"/>
  <c r="N123" i="1"/>
  <c r="O123" i="1" s="1"/>
  <c r="O60" i="1"/>
  <c r="N76" i="1"/>
  <c r="O76" i="1" s="1"/>
  <c r="O14" i="1"/>
  <c r="M10" i="1"/>
  <c r="E10" i="1"/>
  <c r="L10" i="1"/>
  <c r="I10" i="1"/>
  <c r="G10" i="1"/>
  <c r="H10" i="1"/>
  <c r="J10" i="1"/>
  <c r="F10" i="1"/>
  <c r="K10" i="1"/>
  <c r="D10" i="1"/>
  <c r="N8" i="1"/>
  <c r="O8" i="1" s="1"/>
  <c r="C10" i="1"/>
  <c r="N9" i="1" l="1"/>
  <c r="O9" i="1" s="1"/>
  <c r="B11" i="1"/>
  <c r="C11" i="1" s="1"/>
  <c r="D11" i="1" s="1"/>
  <c r="E11" i="1" s="1"/>
  <c r="F11" i="1" s="1"/>
  <c r="G11" i="1" s="1"/>
  <c r="H11" i="1" s="1"/>
  <c r="I11" i="1" s="1"/>
  <c r="J11" i="1" s="1"/>
  <c r="K11" i="1" s="1"/>
  <c r="L11" i="1" s="1"/>
  <c r="M11" i="1" s="1"/>
  <c r="N11" i="1" s="1"/>
  <c r="O11" i="1" s="1"/>
  <c r="B10" i="1"/>
  <c r="N10" i="1" s="1"/>
  <c r="O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A10" authorId="0" shapeId="0" xr:uid="{00000000-0006-0000-0000-000001000000}">
      <text>
        <r>
          <rPr>
            <b/>
            <sz val="8"/>
            <color rgb="FF000000"/>
            <rFont val="Tahoma"/>
            <family val="2"/>
          </rPr>
          <t>NET</t>
        </r>
        <r>
          <rPr>
            <sz val="8"/>
            <color rgb="FF000000"/>
            <rFont val="Tahoma"/>
            <family val="2"/>
          </rPr>
          <t xml:space="preserve">:
</t>
        </r>
        <r>
          <rPr>
            <sz val="8"/>
            <color rgb="FF000000"/>
            <rFont val="Tahoma"/>
            <family val="2"/>
          </rPr>
          <t>Income - Expenses</t>
        </r>
      </text>
    </comment>
  </commentList>
</comments>
</file>

<file path=xl/sharedStrings.xml><?xml version="1.0" encoding="utf-8"?>
<sst xmlns="http://schemas.openxmlformats.org/spreadsheetml/2006/main" count="301" uniqueCount="135">
  <si>
    <t>Postage</t>
  </si>
  <si>
    <t>INCOME</t>
  </si>
  <si>
    <t>Total Income</t>
  </si>
  <si>
    <t>Total Expenses</t>
  </si>
  <si>
    <t>Interest Income</t>
  </si>
  <si>
    <t>Dividends</t>
  </si>
  <si>
    <t>Clothing</t>
  </si>
  <si>
    <t>Groceries</t>
  </si>
  <si>
    <t>Gifts Given</t>
  </si>
  <si>
    <t>Gifts Received</t>
  </si>
  <si>
    <t>Wages &amp; Tips</t>
  </si>
  <si>
    <t>Transfer From Savings</t>
  </si>
  <si>
    <t>MISCELLANEOUS</t>
  </si>
  <si>
    <t>HOME EXPENSES</t>
  </si>
  <si>
    <t>Electricity</t>
  </si>
  <si>
    <t>Internet</t>
  </si>
  <si>
    <t>Other</t>
  </si>
  <si>
    <t>Improvements</t>
  </si>
  <si>
    <t>Phone</t>
  </si>
  <si>
    <t>TRANSPORTATION</t>
  </si>
  <si>
    <t>Vehicle Payments</t>
  </si>
  <si>
    <t>Fuel</t>
  </si>
  <si>
    <t>Repairs</t>
  </si>
  <si>
    <t>HEALTH</t>
  </si>
  <si>
    <t>Doctor/Dentist</t>
  </si>
  <si>
    <t>Medicine/Drugs</t>
  </si>
  <si>
    <t>Health Club Dues</t>
  </si>
  <si>
    <t>ENTERTAINMENT</t>
  </si>
  <si>
    <t>Newspaper</t>
  </si>
  <si>
    <t>Magazines</t>
  </si>
  <si>
    <t>Hobbies</t>
  </si>
  <si>
    <t>SUBSCRIPTIONS</t>
  </si>
  <si>
    <t>DAILY LIVING</t>
  </si>
  <si>
    <t>Personal Supplies</t>
  </si>
  <si>
    <t>Charitable Donations</t>
  </si>
  <si>
    <t>Religious Donations</t>
  </si>
  <si>
    <t>Bank Fees</t>
  </si>
  <si>
    <t>Emergency Fund</t>
  </si>
  <si>
    <t>Investments</t>
  </si>
  <si>
    <t>SAVINGS</t>
  </si>
  <si>
    <t>OBLIGATIONS</t>
  </si>
  <si>
    <t>Federal Taxes</t>
  </si>
  <si>
    <t>State/Local Taxes</t>
  </si>
  <si>
    <t>Bus/Taxi/Train Fare</t>
  </si>
  <si>
    <t>Registration/License</t>
  </si>
  <si>
    <t>Maintenance/Supplies</t>
  </si>
  <si>
    <t>Lawn/Garden</t>
  </si>
  <si>
    <t>Furnishings/Appliances</t>
  </si>
  <si>
    <t>Cable/Satellite</t>
  </si>
  <si>
    <t>Water/Sewer/Trash</t>
  </si>
  <si>
    <t>Gas/Oil</t>
  </si>
  <si>
    <t>Mortgage/Rent</t>
  </si>
  <si>
    <t>Dining/Eating Out</t>
  </si>
  <si>
    <t>Salon/Barber</t>
  </si>
  <si>
    <t>CHARITY/GIFTS</t>
  </si>
  <si>
    <t>Cleaning</t>
  </si>
  <si>
    <t>Health Insurance</t>
  </si>
  <si>
    <t>Life Insurance</t>
  </si>
  <si>
    <t>Auto Insurance</t>
  </si>
  <si>
    <t>Home/Rental Insurance</t>
  </si>
  <si>
    <t>Vacation/Travel</t>
  </si>
  <si>
    <t>Veterinarian/Pet Care</t>
  </si>
  <si>
    <t>Pet Food</t>
  </si>
  <si>
    <t>Starting Balance</t>
  </si>
  <si>
    <t>JAN</t>
  </si>
  <si>
    <t>FEB</t>
  </si>
  <si>
    <t>MAR</t>
  </si>
  <si>
    <t>APR</t>
  </si>
  <si>
    <t>MAY</t>
  </si>
  <si>
    <t>JUN</t>
  </si>
  <si>
    <t>JUL</t>
  </si>
  <si>
    <t>AUG</t>
  </si>
  <si>
    <t>SEP</t>
  </si>
  <si>
    <t>OCT</t>
  </si>
  <si>
    <t>NOV</t>
  </si>
  <si>
    <t>DEC</t>
  </si>
  <si>
    <t>Total</t>
  </si>
  <si>
    <t>Projected End Balance</t>
  </si>
  <si>
    <t>Credit Card Debt</t>
  </si>
  <si>
    <t>Alimony/Child Support</t>
  </si>
  <si>
    <t>Education/Lessons</t>
  </si>
  <si>
    <t>Dues/Memberships</t>
  </si>
  <si>
    <t>[42]</t>
  </si>
  <si>
    <t>Refunds/Reimbursements</t>
  </si>
  <si>
    <t>Avg</t>
  </si>
  <si>
    <t>Intro</t>
  </si>
  <si>
    <t>Step 1:</t>
  </si>
  <si>
    <t>Define Budget Categories</t>
  </si>
  <si>
    <t>Step 2:</t>
  </si>
  <si>
    <t>Enter Your Beginning Balance</t>
  </si>
  <si>
    <t>Step 3:</t>
  </si>
  <si>
    <t>Define Your Budget</t>
  </si>
  <si>
    <t>For fixed expenses, such as rent or mortgage payments, enter the same amount in each month.</t>
  </si>
  <si>
    <t>For variable expenses such as utility bills, groceries, and birthday gifts, you can enter the estimated amounts in the months that they occur. Or, you can enter an estimated monthly average.</t>
  </si>
  <si>
    <t>Step 4:</t>
  </si>
  <si>
    <t>This personal budget spreadsheet is meant to help you create a budget for an entire year. Doing this will help you make predictions about your future finances. This is especially useful when making major life changes like moving or changing jobs.</t>
  </si>
  <si>
    <t>Fixed Expenses</t>
  </si>
  <si>
    <t>Variable Expenses</t>
  </si>
  <si>
    <t>Add Cell Comments</t>
  </si>
  <si>
    <t>Add cell comments as needed to help explain costs. For example, you might include the names of Birthdays in comments for the Gifts Given category</t>
  </si>
  <si>
    <t>Analyze Your Projected End Balance</t>
  </si>
  <si>
    <t>If your projected end balance is increasing over time, you might consider contributing more to your savings goals.</t>
  </si>
  <si>
    <t>If your projected end balance drops below what you consider a comfortable cushion, then you may need to cut back on some of your expenses.</t>
  </si>
  <si>
    <t>Add the balances in your spending accounts (cash, checking) to come up with your starting balance. Enter your balance at the top of the worksheet.</t>
  </si>
  <si>
    <t>HELP</t>
  </si>
  <si>
    <t>Personal Budget Spreadsheet</t>
  </si>
  <si>
    <t>By Vertex42.com</t>
  </si>
  <si>
    <t>Do not submit copies or modifications of this template to any website or online template gallery.</t>
  </si>
  <si>
    <t>Please review the following license agreement to learn how you may or may not use this template. Thank you.</t>
  </si>
  <si>
    <t>This worksheet is a simple way to create a monthly budget, but when you are ready to move on to a more advanced budgeting tool, try our Money Management Template listed below.</t>
  </si>
  <si>
    <t>Take the Next Step</t>
  </si>
  <si>
    <t>Using income and expense data from past receipts, balance statements, bills, pay stubs, and other information that you know about the coming year, fill in the budget amounts for each of the categories.</t>
  </si>
  <si>
    <t>Each major category is a separate Excel Table. You can edit the sub-categories as needed. If you add or remove a major category (an entire Table), you will need to edit the formulas in the Budget Summary table.</t>
  </si>
  <si>
    <t>To add a new sub-category to a table, right-click in the table and go to Insert &gt; Table Rows Above. To remove a sub-category from a table, right-click in the table and go to Delete &gt; Table Rows.</t>
  </si>
  <si>
    <t>NET</t>
  </si>
  <si>
    <t>https://www.vertex42.com/ExcelTemplates/personal-budget-spreadsheet.html</t>
  </si>
  <si>
    <t>Do not delete this worksheet</t>
  </si>
  <si>
    <t>This spreadsheet, including all worksheets and associated content is a copyrighted work under the United States and other copyright laws.</t>
  </si>
  <si>
    <t>License Agreement</t>
  </si>
  <si>
    <t>© 2008-2019 Vertex42 LLC</t>
  </si>
  <si>
    <t>https://www.vertex42.com/licensing/EULA_personaluse.html</t>
  </si>
  <si>
    <t>Fun Stuff</t>
  </si>
  <si>
    <t>Activities</t>
  </si>
  <si>
    <t>Media</t>
  </si>
  <si>
    <t>Books</t>
  </si>
  <si>
    <t>Games</t>
  </si>
  <si>
    <t>Outdoor Recreation</t>
  </si>
  <si>
    <t>Sports</t>
  </si>
  <si>
    <t>Toys/Gadgets</t>
  </si>
  <si>
    <t>Car Replacement</t>
  </si>
  <si>
    <t>Retirement Fund</t>
  </si>
  <si>
    <t>Education Fund</t>
  </si>
  <si>
    <t>Student Loans</t>
  </si>
  <si>
    <t>Other Loans</t>
  </si>
  <si>
    <t>You can start with a month other than January by editing the column labels. For example, enter "Mar" in place of "Jan," then copy that cell to the right to automatically enter the other month labels.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</si>
</sst>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43" formatCode="_(* #,##0.00_);_(* \(#,##0.00\);_(* &quot;-&quot;??_);_(@_)"/>
    <numFmt numFmtId="164" formatCode="#,##0;[Red]\-#,##0"/>
  </numFmts>
  <fonts count="59" x14ac:knownFonts="1">
    <font>
      <sz val="11"/>
      <name val="Arial"/>
      <family val="2"/>
    </font>
    <font>
      <sz val="10"/>
      <name val="Arial"/>
      <family val="2"/>
    </font>
    <font>
      <u/>
      <sz val="10"/>
      <color indexed="12"/>
      <name val="Arial"/>
      <family val="2"/>
    </font>
    <font>
      <sz val="10"/>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sz val="8"/>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b/>
      <sz val="12"/>
      <name val="Arial"/>
      <family val="2"/>
    </font>
    <font>
      <sz val="12"/>
      <name val="Arial"/>
      <family val="2"/>
    </font>
    <font>
      <u/>
      <sz val="12"/>
      <color indexed="12"/>
      <name val="Arial"/>
      <family val="2"/>
    </font>
    <font>
      <sz val="11"/>
      <name val="Arial"/>
      <family val="2"/>
    </font>
    <font>
      <b/>
      <sz val="18"/>
      <color theme="0"/>
      <name val="Arial"/>
      <family val="2"/>
    </font>
    <font>
      <sz val="18"/>
      <color theme="0"/>
      <name val="Arial"/>
      <family val="2"/>
    </font>
    <font>
      <sz val="12"/>
      <color theme="1"/>
      <name val="Arial"/>
      <family val="2"/>
    </font>
    <font>
      <u/>
      <sz val="10"/>
      <color rgb="FF6600CC"/>
      <name val="Arial"/>
      <family val="2"/>
    </font>
    <font>
      <b/>
      <sz val="16"/>
      <color theme="0"/>
      <name val="Arial"/>
      <family val="2"/>
    </font>
    <font>
      <sz val="16"/>
      <name val="Arial"/>
      <family val="2"/>
    </font>
    <font>
      <b/>
      <sz val="16"/>
      <name val="Arial"/>
      <family val="2"/>
    </font>
    <font>
      <b/>
      <sz val="18"/>
      <name val="Arial"/>
      <family val="2"/>
    </font>
    <font>
      <b/>
      <sz val="8"/>
      <color rgb="FF000000"/>
      <name val="Tahoma"/>
      <family val="2"/>
    </font>
    <font>
      <sz val="8"/>
      <color rgb="FF000000"/>
      <name val="Tahoma"/>
      <family val="2"/>
    </font>
    <font>
      <sz val="18"/>
      <name val="Arial"/>
      <family val="2"/>
    </font>
    <font>
      <b/>
      <sz val="20"/>
      <name val="Arial"/>
      <family val="2"/>
    </font>
    <font>
      <sz val="20"/>
      <name val="Arial"/>
      <family val="2"/>
    </font>
    <font>
      <sz val="20"/>
      <color indexed="9"/>
      <name val="Arial"/>
      <family val="2"/>
    </font>
    <font>
      <b/>
      <sz val="20"/>
      <color rgb="FFFFFF00"/>
      <name val="Arial"/>
      <family val="2"/>
    </font>
    <font>
      <b/>
      <sz val="18"/>
      <color rgb="FFFFFF00"/>
      <name val="Arial"/>
      <family val="2"/>
    </font>
    <font>
      <b/>
      <u/>
      <sz val="18"/>
      <color rgb="FFFFFF00"/>
      <name val="Arial"/>
      <family val="2"/>
    </font>
    <font>
      <b/>
      <sz val="22"/>
      <color rgb="FFFFFF00"/>
      <name val="Arial"/>
      <family val="2"/>
    </font>
    <font>
      <b/>
      <sz val="18"/>
      <color rgb="FF0E00FF"/>
      <name val="Arial"/>
      <family val="2"/>
    </font>
    <font>
      <b/>
      <sz val="18"/>
      <color rgb="FFFF0000"/>
      <name val="Arial"/>
      <family val="2"/>
    </font>
    <font>
      <b/>
      <sz val="18"/>
      <color theme="8" tint="-0.499984740745262"/>
      <name val="Arial"/>
      <family val="2"/>
    </font>
    <font>
      <sz val="18"/>
      <color rgb="FF0E00FF"/>
      <name val="Arial"/>
      <family val="2"/>
    </font>
    <font>
      <b/>
      <sz val="16"/>
      <color rgb="FF0DE8F0"/>
      <name val="Arial"/>
      <family val="2"/>
    </font>
    <font>
      <b/>
      <sz val="20"/>
      <color rgb="FF0E00FF"/>
      <name val="Arial"/>
      <family val="2"/>
    </font>
    <font>
      <b/>
      <sz val="20"/>
      <color rgb="FFFF0000"/>
      <name val="Arial"/>
      <family val="2"/>
    </font>
    <font>
      <b/>
      <sz val="18"/>
      <color rgb="FF0DE8F0"/>
      <name val="Arial"/>
      <family val="2"/>
    </font>
    <font>
      <b/>
      <sz val="26"/>
      <color theme="0"/>
      <name val="Arial"/>
      <family val="2"/>
    </font>
    <font>
      <sz val="26"/>
      <name val="Arial"/>
      <family val="2"/>
    </font>
    <font>
      <u/>
      <sz val="26"/>
      <color indexed="12"/>
      <name val="Arial"/>
      <family val="2"/>
    </font>
    <font>
      <b/>
      <sz val="26"/>
      <name val="Arial"/>
      <family val="2"/>
    </font>
    <font>
      <b/>
      <sz val="26"/>
      <color rgb="FF234372"/>
      <name val="Arial"/>
      <family val="2"/>
    </font>
    <font>
      <b/>
      <sz val="48"/>
      <color rgb="FF0E00FF"/>
      <name val="Arial"/>
      <family val="2"/>
    </font>
    <font>
      <sz val="48"/>
      <color rgb="FF0E00FF"/>
      <name val="Arial"/>
      <family val="2"/>
    </font>
  </fonts>
  <fills count="33">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4.9989318521683403E-2"/>
        <bgColor indexed="64"/>
      </patternFill>
    </fill>
    <fill>
      <patternFill patternType="solid">
        <fgColor rgb="FF3464AB"/>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gray125">
        <bgColor theme="0" tint="-4.9989318521683403E-2"/>
      </patternFill>
    </fill>
    <fill>
      <patternFill patternType="solid">
        <fgColor rgb="FF0E00FF"/>
        <bgColor indexed="64"/>
      </patternFill>
    </fill>
    <fill>
      <patternFill patternType="solid">
        <fgColor rgb="FF00B05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0DE8F0"/>
        <bgColor indexed="64"/>
      </patternFill>
    </fill>
    <fill>
      <patternFill patternType="solid">
        <fgColor theme="4" tint="0.59999389629810485"/>
        <bgColor indexed="64"/>
      </patternFill>
    </fill>
  </fills>
  <borders count="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bottom style="thin">
        <color rgb="FF3464AB"/>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style="medium">
        <color auto="1"/>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46">
    <xf numFmtId="0" fontId="0" fillId="0" borderId="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7" fillId="17" borderId="1" applyNumberFormat="0" applyAlignment="0" applyProtection="0"/>
    <xf numFmtId="0" fontId="8" fillId="18"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2" fillId="0" borderId="0" applyNumberFormat="0" applyFill="0" applyBorder="0" applyAlignment="0" applyProtection="0">
      <alignment vertical="top"/>
      <protection locked="0"/>
    </xf>
    <xf numFmtId="0" fontId="14" fillId="11" borderId="1" applyNumberFormat="0" applyAlignment="0" applyProtection="0"/>
    <xf numFmtId="0" fontId="15" fillId="0" borderId="6" applyNumberFormat="0" applyFill="0" applyAlignment="0" applyProtection="0"/>
    <xf numFmtId="0" fontId="16" fillId="5" borderId="0" applyNumberFormat="0" applyBorder="0" applyAlignment="0" applyProtection="0"/>
    <xf numFmtId="0" fontId="3" fillId="5" borderId="7" applyNumberFormat="0" applyFont="0" applyAlignment="0" applyProtection="0"/>
    <xf numFmtId="0" fontId="18" fillId="17"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29" fillId="0" borderId="0" applyNumberFormat="0" applyFill="0" applyBorder="0" applyAlignment="0" applyProtection="0"/>
  </cellStyleXfs>
  <cellXfs count="123">
    <xf numFmtId="0" fontId="0" fillId="0" borderId="0" xfId="0"/>
    <xf numFmtId="0" fontId="26" fillId="21" borderId="10" xfId="0" applyFont="1" applyFill="1" applyBorder="1" applyAlignment="1">
      <alignment horizontal="left" vertical="center" indent="1"/>
    </xf>
    <xf numFmtId="0" fontId="26" fillId="21" borderId="10" xfId="0" applyFont="1" applyFill="1" applyBorder="1" applyAlignment="1">
      <alignment horizontal="left" vertical="center"/>
    </xf>
    <xf numFmtId="0" fontId="27" fillId="21" borderId="10" xfId="0" applyFont="1" applyFill="1" applyBorder="1" applyAlignment="1">
      <alignment vertical="center"/>
    </xf>
    <xf numFmtId="0" fontId="0" fillId="0" borderId="0" xfId="0" applyBorder="1"/>
    <xf numFmtId="0" fontId="1" fillId="22" borderId="0" xfId="0" applyFont="1" applyFill="1" applyBorder="1"/>
    <xf numFmtId="0" fontId="23" fillId="22" borderId="0" xfId="0" applyFont="1" applyFill="1" applyBorder="1" applyAlignment="1">
      <alignment horizontal="left" wrapText="1" indent="1"/>
    </xf>
    <xf numFmtId="0" fontId="25" fillId="22" borderId="0" xfId="0" applyFont="1" applyFill="1" applyBorder="1"/>
    <xf numFmtId="0" fontId="2" fillId="22" borderId="0" xfId="36" applyFill="1" applyBorder="1" applyAlignment="1" applyProtection="1">
      <alignment horizontal="left" wrapText="1"/>
    </xf>
    <xf numFmtId="0" fontId="23" fillId="22" borderId="0" xfId="0" applyFont="1" applyFill="1" applyBorder="1" applyAlignment="1">
      <alignment horizontal="left" wrapText="1"/>
    </xf>
    <xf numFmtId="0" fontId="22" fillId="22" borderId="0" xfId="0" applyFont="1" applyFill="1" applyBorder="1" applyAlignment="1">
      <alignment horizontal="left" wrapText="1"/>
    </xf>
    <xf numFmtId="0" fontId="24" fillId="22" borderId="0" xfId="36" applyFont="1" applyFill="1" applyBorder="1" applyAlignment="1" applyProtection="1">
      <alignment horizontal="left" wrapText="1"/>
    </xf>
    <xf numFmtId="0" fontId="23" fillId="22" borderId="0" xfId="0" applyFont="1" applyFill="1" applyBorder="1" applyAlignment="1">
      <alignment horizontal="left"/>
    </xf>
    <xf numFmtId="0" fontId="28" fillId="22" borderId="0" xfId="0" applyFont="1" applyFill="1" applyBorder="1" applyAlignment="1">
      <alignment horizontal="left" wrapText="1"/>
    </xf>
    <xf numFmtId="0" fontId="1" fillId="0" borderId="0" xfId="0" applyFont="1" applyBorder="1"/>
    <xf numFmtId="0" fontId="1" fillId="0" borderId="0" xfId="0" applyFont="1"/>
    <xf numFmtId="0" fontId="0" fillId="0" borderId="0" xfId="0"/>
    <xf numFmtId="0" fontId="23" fillId="22" borderId="0" xfId="0" applyFont="1" applyFill="1" applyBorder="1"/>
    <xf numFmtId="0" fontId="30" fillId="0" borderId="0" xfId="0" applyFont="1" applyFill="1" applyBorder="1" applyAlignment="1">
      <alignment vertical="center"/>
    </xf>
    <xf numFmtId="0" fontId="30" fillId="0" borderId="0" xfId="0" applyFont="1" applyFill="1" applyBorder="1" applyAlignment="1">
      <alignment horizontal="left" vertical="center"/>
    </xf>
    <xf numFmtId="0" fontId="32" fillId="0" borderId="0" xfId="0" applyFont="1" applyFill="1" applyBorder="1" applyAlignment="1">
      <alignment horizontal="right" vertical="center"/>
    </xf>
    <xf numFmtId="0" fontId="31" fillId="0" borderId="0" xfId="0" applyFont="1" applyAlignment="1">
      <alignment vertical="center"/>
    </xf>
    <xf numFmtId="0" fontId="31" fillId="0" borderId="0" xfId="0" applyFont="1" applyBorder="1" applyAlignment="1">
      <alignment vertical="center"/>
    </xf>
    <xf numFmtId="0" fontId="31" fillId="0" borderId="0" xfId="0" applyFont="1" applyFill="1" applyBorder="1" applyAlignment="1">
      <alignment vertical="center"/>
    </xf>
    <xf numFmtId="0" fontId="31" fillId="0" borderId="0" xfId="0" applyFont="1" applyFill="1" applyAlignment="1">
      <alignment vertical="center"/>
    </xf>
    <xf numFmtId="3" fontId="31" fillId="0" borderId="11" xfId="28" applyNumberFormat="1" applyFont="1" applyFill="1" applyBorder="1" applyAlignment="1">
      <alignment vertical="center"/>
    </xf>
    <xf numFmtId="3" fontId="31" fillId="0" borderId="19" xfId="0" applyNumberFormat="1" applyFont="1" applyFill="1" applyBorder="1" applyAlignment="1">
      <alignment vertical="center"/>
    </xf>
    <xf numFmtId="3" fontId="31" fillId="0" borderId="13" xfId="28" applyNumberFormat="1" applyFont="1" applyFill="1" applyBorder="1" applyAlignment="1">
      <alignment vertical="center"/>
    </xf>
    <xf numFmtId="3" fontId="31" fillId="0" borderId="24" xfId="28" applyNumberFormat="1" applyFont="1" applyFill="1" applyBorder="1" applyAlignment="1">
      <alignment vertical="center"/>
    </xf>
    <xf numFmtId="0" fontId="32" fillId="0" borderId="0" xfId="0" applyFont="1" applyAlignment="1">
      <alignment vertical="center"/>
    </xf>
    <xf numFmtId="0" fontId="32" fillId="0" borderId="0" xfId="0" applyFont="1" applyBorder="1" applyAlignment="1">
      <alignment vertical="center"/>
    </xf>
    <xf numFmtId="0" fontId="31" fillId="0" borderId="36" xfId="0" applyFont="1" applyFill="1" applyBorder="1" applyAlignment="1">
      <alignment vertical="center"/>
    </xf>
    <xf numFmtId="0" fontId="38" fillId="0" borderId="0" xfId="0" applyFont="1" applyAlignment="1">
      <alignment vertical="center"/>
    </xf>
    <xf numFmtId="0" fontId="39" fillId="0" borderId="0" xfId="0" applyFont="1" applyAlignment="1">
      <alignment horizontal="right" vertical="center"/>
    </xf>
    <xf numFmtId="0" fontId="37" fillId="25" borderId="17" xfId="0" applyFont="1" applyFill="1" applyBorder="1" applyAlignment="1">
      <alignment horizontal="center" vertical="center"/>
    </xf>
    <xf numFmtId="0" fontId="41" fillId="0" borderId="0" xfId="0" applyFont="1" applyFill="1" applyBorder="1" applyAlignment="1">
      <alignment horizontal="left" vertical="center"/>
    </xf>
    <xf numFmtId="0" fontId="41" fillId="0" borderId="0" xfId="0" applyFont="1" applyAlignment="1">
      <alignment vertical="center"/>
    </xf>
    <xf numFmtId="0" fontId="41" fillId="0" borderId="0" xfId="0" applyFont="1" applyFill="1" applyBorder="1" applyAlignment="1">
      <alignment horizontal="right" vertical="center"/>
    </xf>
    <xf numFmtId="0" fontId="42" fillId="0" borderId="0" xfId="36" applyFont="1" applyAlignment="1" applyProtection="1">
      <alignment horizontal="right" vertical="center"/>
    </xf>
    <xf numFmtId="0" fontId="41" fillId="0" borderId="0" xfId="0" applyFont="1" applyBorder="1" applyAlignment="1">
      <alignment vertical="center"/>
    </xf>
    <xf numFmtId="0" fontId="41" fillId="0" borderId="0" xfId="0" applyFont="1" applyFill="1" applyBorder="1" applyAlignment="1">
      <alignment vertical="center"/>
    </xf>
    <xf numFmtId="3" fontId="41" fillId="0" borderId="0" xfId="0" applyNumberFormat="1" applyFont="1" applyFill="1" applyBorder="1" applyAlignment="1">
      <alignment vertical="center"/>
    </xf>
    <xf numFmtId="3" fontId="41" fillId="0" borderId="36" xfId="0" applyNumberFormat="1" applyFont="1" applyFill="1" applyBorder="1" applyAlignment="1">
      <alignment vertical="center"/>
    </xf>
    <xf numFmtId="3" fontId="41" fillId="0" borderId="37" xfId="0" applyNumberFormat="1" applyFont="1" applyFill="1" applyBorder="1" applyAlignment="1">
      <alignment vertical="center"/>
    </xf>
    <xf numFmtId="0" fontId="33" fillId="0" borderId="12" xfId="0" applyFont="1" applyFill="1" applyBorder="1" applyAlignment="1">
      <alignment vertical="center" shrinkToFit="1"/>
    </xf>
    <xf numFmtId="0" fontId="33" fillId="0" borderId="15" xfId="0" applyFont="1" applyFill="1" applyBorder="1" applyAlignment="1">
      <alignment vertical="center" shrinkToFit="1"/>
    </xf>
    <xf numFmtId="0" fontId="33" fillId="0" borderId="23" xfId="0" applyFont="1" applyFill="1" applyBorder="1" applyAlignment="1">
      <alignment vertical="center" shrinkToFit="1"/>
    </xf>
    <xf numFmtId="3" fontId="46" fillId="23" borderId="13" xfId="28" applyNumberFormat="1" applyFont="1" applyFill="1" applyBorder="1" applyAlignment="1">
      <alignment vertical="center"/>
    </xf>
    <xf numFmtId="3" fontId="46" fillId="23" borderId="11" xfId="28" applyNumberFormat="1" applyFont="1" applyFill="1" applyBorder="1" applyAlignment="1">
      <alignment vertical="center"/>
    </xf>
    <xf numFmtId="3" fontId="46" fillId="23" borderId="24" xfId="28" applyNumberFormat="1" applyFont="1" applyFill="1" applyBorder="1" applyAlignment="1">
      <alignment vertical="center"/>
    </xf>
    <xf numFmtId="0" fontId="33" fillId="0" borderId="18" xfId="0" applyFont="1" applyFill="1" applyBorder="1" applyAlignment="1">
      <alignment horizontal="center" vertical="center" shrinkToFit="1"/>
    </xf>
    <xf numFmtId="3" fontId="36" fillId="0" borderId="19" xfId="0" applyNumberFormat="1" applyFont="1" applyFill="1" applyBorder="1" applyAlignment="1">
      <alignment vertical="center"/>
    </xf>
    <xf numFmtId="0" fontId="44" fillId="24" borderId="18" xfId="0" applyFont="1" applyFill="1" applyBorder="1" applyAlignment="1">
      <alignment horizontal="center" vertical="center" shrinkToFit="1"/>
    </xf>
    <xf numFmtId="3" fontId="47" fillId="24" borderId="19" xfId="0" applyNumberFormat="1" applyFont="1" applyFill="1" applyBorder="1" applyAlignment="1">
      <alignment vertical="center"/>
    </xf>
    <xf numFmtId="0" fontId="44" fillId="31" borderId="19" xfId="0" applyFont="1" applyFill="1" applyBorder="1" applyAlignment="1">
      <alignment horizontal="right" vertical="center"/>
    </xf>
    <xf numFmtId="0" fontId="44" fillId="31" borderId="20" xfId="0" applyFont="1" applyFill="1" applyBorder="1" applyAlignment="1">
      <alignment horizontal="right" vertical="center"/>
    </xf>
    <xf numFmtId="3" fontId="44" fillId="31" borderId="13" xfId="0" applyNumberFormat="1" applyFont="1" applyFill="1" applyBorder="1" applyAlignment="1">
      <alignment vertical="center"/>
    </xf>
    <xf numFmtId="3" fontId="44" fillId="31" borderId="14" xfId="0" applyNumberFormat="1" applyFont="1" applyFill="1" applyBorder="1" applyAlignment="1">
      <alignment vertical="center"/>
    </xf>
    <xf numFmtId="3" fontId="44" fillId="31" borderId="11" xfId="0" applyNumberFormat="1" applyFont="1" applyFill="1" applyBorder="1" applyAlignment="1">
      <alignment vertical="center"/>
    </xf>
    <xf numFmtId="3" fontId="44" fillId="31" borderId="16" xfId="0" applyNumberFormat="1" applyFont="1" applyFill="1" applyBorder="1" applyAlignment="1">
      <alignment vertical="center"/>
    </xf>
    <xf numFmtId="3" fontId="44" fillId="31" borderId="24" xfId="0" applyNumberFormat="1" applyFont="1" applyFill="1" applyBorder="1" applyAlignment="1">
      <alignment vertical="center"/>
    </xf>
    <xf numFmtId="3" fontId="44" fillId="31" borderId="25" xfId="0" applyNumberFormat="1" applyFont="1" applyFill="1" applyBorder="1" applyAlignment="1">
      <alignment vertical="center"/>
    </xf>
    <xf numFmtId="3" fontId="44" fillId="31" borderId="19" xfId="0" applyNumberFormat="1" applyFont="1" applyFill="1" applyBorder="1" applyAlignment="1">
      <alignment vertical="center"/>
    </xf>
    <xf numFmtId="3" fontId="44" fillId="31" borderId="20" xfId="0" applyNumberFormat="1" applyFont="1" applyFill="1" applyBorder="1" applyAlignment="1">
      <alignment vertical="center"/>
    </xf>
    <xf numFmtId="3" fontId="44" fillId="31" borderId="13" xfId="0" applyNumberFormat="1" applyFont="1" applyFill="1" applyBorder="1" applyAlignment="1" applyProtection="1">
      <alignment vertical="center"/>
    </xf>
    <xf numFmtId="3" fontId="44" fillId="31" borderId="14" xfId="0" applyNumberFormat="1" applyFont="1" applyFill="1" applyBorder="1" applyAlignment="1" applyProtection="1">
      <alignment vertical="center"/>
    </xf>
    <xf numFmtId="3" fontId="44" fillId="31" borderId="11" xfId="0" applyNumberFormat="1" applyFont="1" applyFill="1" applyBorder="1" applyAlignment="1" applyProtection="1">
      <alignment vertical="center"/>
    </xf>
    <xf numFmtId="3" fontId="44" fillId="31" borderId="16" xfId="0" applyNumberFormat="1" applyFont="1" applyFill="1" applyBorder="1" applyAlignment="1" applyProtection="1">
      <alignment vertical="center"/>
    </xf>
    <xf numFmtId="0" fontId="48" fillId="27" borderId="19" xfId="0" applyFont="1" applyFill="1" applyBorder="1" applyAlignment="1">
      <alignment horizontal="center" vertical="center"/>
    </xf>
    <xf numFmtId="0" fontId="48" fillId="27" borderId="18" xfId="0" applyFont="1" applyFill="1" applyBorder="1" applyAlignment="1">
      <alignment horizontal="center" vertical="center"/>
    </xf>
    <xf numFmtId="0" fontId="37" fillId="26" borderId="27" xfId="0" applyFont="1" applyFill="1" applyBorder="1" applyAlignment="1">
      <alignment horizontal="right" vertical="center"/>
    </xf>
    <xf numFmtId="3" fontId="37" fillId="20" borderId="18" xfId="28" applyNumberFormat="1" applyFont="1" applyFill="1" applyBorder="1" applyAlignment="1">
      <alignment horizontal="center" vertical="center"/>
    </xf>
    <xf numFmtId="3" fontId="37" fillId="20" borderId="19" xfId="28" applyNumberFormat="1" applyFont="1" applyFill="1" applyBorder="1" applyAlignment="1">
      <alignment horizontal="center" vertical="center"/>
    </xf>
    <xf numFmtId="0" fontId="40" fillId="28" borderId="18" xfId="0" applyFont="1" applyFill="1" applyBorder="1" applyAlignment="1">
      <alignment horizontal="center" vertical="center"/>
    </xf>
    <xf numFmtId="0" fontId="40" fillId="28" borderId="19" xfId="0" applyFont="1" applyFill="1" applyBorder="1" applyAlignment="1">
      <alignment horizontal="center" vertical="center"/>
    </xf>
    <xf numFmtId="0" fontId="49" fillId="31" borderId="19" xfId="0" applyFont="1" applyFill="1" applyBorder="1" applyAlignment="1">
      <alignment horizontal="right" vertical="center"/>
    </xf>
    <xf numFmtId="0" fontId="49" fillId="31" borderId="20" xfId="0" applyFont="1" applyFill="1" applyBorder="1" applyAlignment="1">
      <alignment horizontal="right" vertical="center"/>
    </xf>
    <xf numFmtId="0" fontId="36" fillId="0" borderId="0" xfId="0" applyFont="1" applyAlignment="1">
      <alignment vertical="center"/>
    </xf>
    <xf numFmtId="0" fontId="33" fillId="0" borderId="18" xfId="0" applyFont="1" applyFill="1" applyBorder="1" applyAlignment="1">
      <alignment horizontal="right" vertical="center" shrinkToFit="1"/>
    </xf>
    <xf numFmtId="0" fontId="49" fillId="20" borderId="32" xfId="0" applyFont="1" applyFill="1" applyBorder="1" applyAlignment="1">
      <alignment horizontal="right" vertical="center"/>
    </xf>
    <xf numFmtId="0" fontId="50" fillId="20" borderId="33" xfId="0" applyFont="1" applyFill="1" applyBorder="1" applyAlignment="1">
      <alignment horizontal="right" vertical="center"/>
    </xf>
    <xf numFmtId="0" fontId="37" fillId="20" borderId="34" xfId="0" applyFont="1" applyFill="1" applyBorder="1" applyAlignment="1">
      <alignment horizontal="right" vertical="center"/>
    </xf>
    <xf numFmtId="0" fontId="37" fillId="30" borderId="17" xfId="0" applyFont="1" applyFill="1" applyBorder="1" applyAlignment="1">
      <alignment horizontal="center" vertical="center"/>
    </xf>
    <xf numFmtId="0" fontId="33" fillId="0" borderId="0" xfId="0" applyFont="1" applyFill="1" applyBorder="1" applyAlignment="1">
      <alignment vertical="center"/>
    </xf>
    <xf numFmtId="0" fontId="51" fillId="27" borderId="18" xfId="0" applyFont="1" applyFill="1" applyBorder="1" applyAlignment="1">
      <alignment horizontal="center" vertical="center"/>
    </xf>
    <xf numFmtId="0" fontId="51" fillId="27" borderId="18" xfId="0" applyFont="1" applyFill="1" applyBorder="1" applyAlignment="1">
      <alignment vertical="center"/>
    </xf>
    <xf numFmtId="0" fontId="33" fillId="0" borderId="35" xfId="0" applyFont="1" applyFill="1" applyBorder="1" applyAlignment="1">
      <alignment vertical="center"/>
    </xf>
    <xf numFmtId="0" fontId="33" fillId="0" borderId="0" xfId="0" applyFont="1" applyBorder="1" applyAlignment="1">
      <alignment vertical="center"/>
    </xf>
    <xf numFmtId="0" fontId="33" fillId="0" borderId="0" xfId="0" applyFont="1" applyAlignment="1">
      <alignment vertical="center"/>
    </xf>
    <xf numFmtId="3" fontId="44" fillId="29" borderId="28" xfId="29" applyNumberFormat="1" applyFont="1" applyFill="1" applyBorder="1" applyAlignment="1" applyProtection="1">
      <alignment horizontal="right" vertical="center"/>
    </xf>
    <xf numFmtId="3" fontId="45" fillId="29" borderId="29" xfId="29" applyNumberFormat="1" applyFont="1" applyFill="1" applyBorder="1" applyAlignment="1" applyProtection="1">
      <alignment horizontal="right" vertical="center"/>
    </xf>
    <xf numFmtId="164" fontId="33" fillId="29" borderId="30" xfId="29" applyNumberFormat="1" applyFont="1" applyFill="1" applyBorder="1" applyAlignment="1" applyProtection="1">
      <alignment horizontal="right" vertical="center"/>
    </xf>
    <xf numFmtId="164" fontId="33" fillId="29" borderId="24" xfId="29" applyNumberFormat="1" applyFont="1" applyFill="1" applyBorder="1" applyAlignment="1" applyProtection="1">
      <alignment horizontal="right" vertical="center"/>
    </xf>
    <xf numFmtId="164" fontId="44" fillId="31" borderId="24" xfId="29" applyNumberFormat="1" applyFont="1" applyFill="1" applyBorder="1" applyAlignment="1" applyProtection="1">
      <alignment horizontal="right" vertical="center"/>
    </xf>
    <xf numFmtId="164" fontId="44" fillId="31" borderId="25" xfId="29" applyNumberFormat="1" applyFont="1" applyFill="1" applyBorder="1" applyAlignment="1" applyProtection="1">
      <alignment horizontal="right" vertical="center"/>
    </xf>
    <xf numFmtId="3" fontId="33" fillId="30" borderId="31" xfId="29" applyNumberFormat="1" applyFont="1" applyFill="1" applyBorder="1" applyAlignment="1" applyProtection="1">
      <alignment horizontal="right" vertical="center"/>
    </xf>
    <xf numFmtId="3" fontId="33" fillId="30" borderId="19" xfId="29" applyNumberFormat="1" applyFont="1" applyFill="1" applyBorder="1" applyAlignment="1" applyProtection="1">
      <alignment horizontal="right" vertical="center"/>
    </xf>
    <xf numFmtId="3" fontId="43" fillId="28" borderId="19" xfId="29" applyNumberFormat="1" applyFont="1" applyFill="1" applyBorder="1" applyAlignment="1" applyProtection="1">
      <alignment horizontal="right" vertical="center"/>
    </xf>
    <xf numFmtId="0" fontId="52" fillId="21" borderId="10" xfId="0" applyFont="1" applyFill="1" applyBorder="1" applyAlignment="1">
      <alignment horizontal="left" vertical="center"/>
    </xf>
    <xf numFmtId="0" fontId="53" fillId="0" borderId="0" xfId="0" applyNumberFormat="1" applyFont="1" applyAlignment="1">
      <alignment vertical="center"/>
    </xf>
    <xf numFmtId="0" fontId="53" fillId="0" borderId="0" xfId="0" applyNumberFormat="1" applyFont="1"/>
    <xf numFmtId="0" fontId="53" fillId="0" borderId="0" xfId="0" applyNumberFormat="1" applyFont="1" applyAlignment="1">
      <alignment vertical="top"/>
    </xf>
    <xf numFmtId="0" fontId="52" fillId="21" borderId="10" xfId="0" applyFont="1" applyFill="1" applyBorder="1" applyAlignment="1">
      <alignment horizontal="center" vertical="center" wrapText="1"/>
    </xf>
    <xf numFmtId="0" fontId="54" fillId="0" borderId="0" xfId="36" applyFont="1" applyAlignment="1" applyProtection="1">
      <alignment horizontal="center" vertical="center" wrapText="1"/>
    </xf>
    <xf numFmtId="0" fontId="53" fillId="0" borderId="0" xfId="0" applyNumberFormat="1" applyFont="1" applyAlignment="1">
      <alignment horizontal="center" vertical="center" wrapText="1"/>
    </xf>
    <xf numFmtId="0" fontId="53" fillId="0" borderId="0" xfId="0" applyFont="1" applyAlignment="1">
      <alignment horizontal="center" vertical="center" wrapText="1"/>
    </xf>
    <xf numFmtId="0" fontId="53" fillId="0" borderId="0" xfId="0" applyFont="1" applyAlignment="1">
      <alignment vertical="center"/>
    </xf>
    <xf numFmtId="0" fontId="55" fillId="23" borderId="26" xfId="0" applyNumberFormat="1" applyFont="1" applyFill="1" applyBorder="1" applyAlignment="1">
      <alignment horizontal="center" vertical="center" wrapText="1"/>
    </xf>
    <xf numFmtId="0" fontId="53" fillId="23" borderId="38" xfId="0" applyNumberFormat="1" applyFont="1" applyFill="1" applyBorder="1" applyAlignment="1">
      <alignment vertical="center" wrapText="1"/>
    </xf>
    <xf numFmtId="0" fontId="53" fillId="24" borderId="40" xfId="0" applyNumberFormat="1" applyFont="1" applyFill="1" applyBorder="1" applyAlignment="1">
      <alignment horizontal="center" vertical="center" wrapText="1"/>
    </xf>
    <xf numFmtId="0" fontId="53" fillId="24" borderId="41" xfId="0" applyNumberFormat="1" applyFont="1" applyFill="1" applyBorder="1" applyAlignment="1">
      <alignment vertical="center" wrapText="1"/>
    </xf>
    <xf numFmtId="0" fontId="53" fillId="24" borderId="21" xfId="0" applyNumberFormat="1" applyFont="1" applyFill="1" applyBorder="1" applyAlignment="1">
      <alignment horizontal="center" vertical="center" wrapText="1"/>
    </xf>
    <xf numFmtId="0" fontId="53" fillId="24" borderId="22" xfId="0" applyNumberFormat="1" applyFont="1" applyFill="1" applyBorder="1" applyAlignment="1">
      <alignment vertical="center" wrapText="1"/>
    </xf>
    <xf numFmtId="0" fontId="56" fillId="32" borderId="26" xfId="0" applyFont="1" applyFill="1" applyBorder="1" applyAlignment="1">
      <alignment horizontal="center" vertical="center" wrapText="1"/>
    </xf>
    <xf numFmtId="0" fontId="56" fillId="32" borderId="38" xfId="0" applyFont="1" applyFill="1" applyBorder="1" applyAlignment="1">
      <alignment vertical="center"/>
    </xf>
    <xf numFmtId="3" fontId="38" fillId="0" borderId="26" xfId="28" applyNumberFormat="1" applyFont="1" applyFill="1" applyBorder="1" applyAlignment="1">
      <alignment vertical="center"/>
    </xf>
    <xf numFmtId="0" fontId="38" fillId="0" borderId="38" xfId="0" applyFont="1" applyBorder="1" applyAlignment="1">
      <alignment vertical="center"/>
    </xf>
    <xf numFmtId="0" fontId="57" fillId="0" borderId="0" xfId="0" applyFont="1" applyFill="1" applyBorder="1" applyAlignment="1">
      <alignment horizontal="center" vertical="center"/>
    </xf>
    <xf numFmtId="0" fontId="58" fillId="0" borderId="0" xfId="0" applyFont="1" applyAlignment="1">
      <alignment horizontal="center" vertical="center"/>
    </xf>
    <xf numFmtId="0" fontId="55" fillId="23" borderId="27" xfId="0" applyNumberFormat="1" applyFont="1" applyFill="1" applyBorder="1" applyAlignment="1">
      <alignment horizontal="center" vertical="center" wrapText="1"/>
    </xf>
    <xf numFmtId="0" fontId="0" fillId="23" borderId="21" xfId="0" applyFill="1" applyBorder="1" applyAlignment="1">
      <alignment horizontal="center" vertical="center" wrapText="1"/>
    </xf>
    <xf numFmtId="0" fontId="53" fillId="23" borderId="39" xfId="0" applyNumberFormat="1" applyFont="1" applyFill="1" applyBorder="1" applyAlignment="1">
      <alignment vertical="center" wrapText="1"/>
    </xf>
    <xf numFmtId="0" fontId="0" fillId="23" borderId="22" xfId="0" applyFill="1" applyBorder="1" applyAlignment="1">
      <alignment vertical="center"/>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Followed Hyperlink" xfId="45" builtinId="9"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ustomBuiltin="1"/>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410">
    <dxf>
      <font>
        <b/>
        <strike val="0"/>
        <outline val="0"/>
        <shadow val="0"/>
        <u val="none"/>
        <vertAlign val="baseline"/>
        <sz val="18"/>
        <color rgb="FF0E00FF"/>
        <name val="Arial"/>
        <family val="2"/>
        <scheme val="none"/>
      </font>
      <fill>
        <patternFill patternType="solid">
          <fgColor indexed="64"/>
          <bgColor rgb="FF0DE8F0"/>
        </patternFill>
      </fill>
      <alignment vertical="center" textRotation="0" wrapText="0" justifyLastLine="0" readingOrder="0"/>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vertical="center" textRotation="0" wrapText="0" indent="0" justifyLastLine="0" readingOrder="0"/>
      <border diagonalUp="0" diagonalDown="0" outline="0">
        <left/>
        <right style="medium">
          <color auto="1"/>
        </right>
        <top/>
        <bottom/>
      </border>
    </dxf>
    <dxf>
      <font>
        <b/>
        <strike val="0"/>
        <outline val="0"/>
        <shadow val="0"/>
        <u val="none"/>
        <vertAlign val="baseline"/>
        <sz val="18"/>
        <color rgb="FF0E00FF"/>
        <name val="Arial"/>
        <family val="2"/>
        <scheme val="none"/>
      </font>
      <fill>
        <patternFill patternType="solid">
          <fgColor indexed="64"/>
          <bgColor rgb="FF0DE8F0"/>
        </patternFill>
      </fill>
      <alignment vertical="center" textRotation="0" wrapText="0" justifyLastLine="0" readingOrder="0"/>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vertical="center" textRotation="0" wrapText="0" indent="0" justifyLastLine="0" readingOrder="0"/>
      <border outline="0">
        <right style="thin">
          <color indexed="64"/>
        </right>
      </border>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border outline="0">
        <right style="thin">
          <color indexed="64"/>
        </right>
      </border>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8"/>
        <color auto="1"/>
        <name val="Arial"/>
        <family val="2"/>
        <scheme val="none"/>
      </font>
      <fill>
        <patternFill patternType="none">
          <fgColor indexed="64"/>
          <bgColor indexed="65"/>
        </patternFill>
      </fill>
      <alignment horizontal="right" vertical="center" textRotation="0" wrapText="0" indent="0" justifyLastLine="0" shrinkToFit="1" readingOrder="0"/>
    </dxf>
    <dxf>
      <font>
        <b/>
        <strike val="0"/>
        <outline val="0"/>
        <shadow val="0"/>
        <u val="none"/>
        <vertAlign val="baseline"/>
        <sz val="18"/>
        <color auto="1"/>
        <name val="Arial"/>
        <family val="2"/>
        <scheme val="none"/>
      </font>
      <fill>
        <patternFill patternType="none">
          <fgColor indexed="64"/>
          <bgColor auto="1"/>
        </patternFill>
      </fill>
      <alignment vertical="center" textRotation="0" wrapText="0" indent="0" justifyLastLine="0" shrinkToFit="1" readingOrder="0"/>
      <border diagonalUp="0" diagonalDown="0" outline="0">
        <left style="medium">
          <color auto="1"/>
        </left>
        <right/>
        <top/>
        <bottom/>
      </border>
    </dxf>
    <dxf>
      <border>
        <top style="medium">
          <color auto="1"/>
        </top>
      </border>
    </dxf>
    <dxf>
      <font>
        <strike val="0"/>
        <outline val="0"/>
        <shadow val="0"/>
        <u val="none"/>
        <vertAlign val="baseline"/>
        <sz val="18"/>
        <color auto="1"/>
        <name val="Arial"/>
        <family val="2"/>
        <scheme val="none"/>
      </font>
      <fill>
        <patternFill patternType="none">
          <fgColor indexed="64"/>
          <bgColor auto="1"/>
        </patternFill>
      </fill>
      <alignment vertical="center" textRotation="0" wrapText="0" indent="0" justifyLastLine="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border>
        <bottom style="medium">
          <color auto="1"/>
        </bottom>
      </border>
    </dxf>
    <dxf>
      <font>
        <b/>
        <i val="0"/>
        <strike val="0"/>
        <condense val="0"/>
        <extend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border diagonalUp="0" diagonalDown="0">
        <left/>
        <right/>
        <top/>
        <bottom/>
        <vertical/>
        <horizontal/>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horizontal="general" vertical="center" textRotation="0" wrapText="0"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vertical="center" textRotation="0" wrapText="0" indent="0" justifyLastLine="0" readingOrder="0"/>
      <border diagonalUp="0" diagonalDown="0" outline="0">
        <left/>
        <right style="medium">
          <color auto="1"/>
        </right>
        <top/>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vertical="center" textRotation="0" wrapText="0" indent="0" justifyLastLine="0" readingOrder="0"/>
      <border outline="0">
        <right style="thin">
          <color indexed="64"/>
        </right>
      </border>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border outline="0">
        <right style="thin">
          <color indexed="64"/>
        </right>
      </border>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8"/>
        <color auto="1"/>
        <name val="Arial"/>
        <family val="2"/>
        <scheme val="none"/>
      </font>
      <fill>
        <patternFill patternType="none">
          <fgColor indexed="64"/>
          <bgColor indexed="65"/>
        </patternFill>
      </fill>
      <alignment horizontal="right" vertical="center" textRotation="0" wrapText="0" indent="0" justifyLastLine="0" shrinkToFit="1" readingOrder="0"/>
      <border diagonalUp="0" diagonalDown="0" outline="0">
        <left style="medium">
          <color indexed="64"/>
        </left>
        <right style="thin">
          <color indexed="64"/>
        </right>
        <top style="medium">
          <color indexed="64"/>
        </top>
        <bottom style="medium">
          <color indexed="64"/>
        </bottom>
      </border>
    </dxf>
    <dxf>
      <font>
        <b/>
        <i val="0"/>
        <strike val="0"/>
        <condense val="0"/>
        <extend val="0"/>
        <outline val="0"/>
        <shadow val="0"/>
        <u val="none"/>
        <vertAlign val="baseline"/>
        <sz val="18"/>
        <color auto="1"/>
        <name val="Arial"/>
        <family val="2"/>
        <scheme val="none"/>
      </font>
      <fill>
        <patternFill patternType="none">
          <fgColor indexed="64"/>
          <bgColor auto="1"/>
        </patternFill>
      </fill>
      <alignment vertical="center" textRotation="0" wrapText="0" indent="0" justifyLastLine="0" shrinkToFit="1" readingOrder="0"/>
      <border diagonalUp="0" diagonalDown="0" outline="0">
        <left style="medium">
          <color auto="1"/>
        </left>
        <right/>
        <top/>
        <bottom/>
      </border>
    </dxf>
    <dxf>
      <border>
        <top style="medium">
          <color auto="1"/>
        </top>
      </border>
    </dxf>
    <dxf>
      <font>
        <strike val="0"/>
        <outline val="0"/>
        <shadow val="0"/>
        <u val="none"/>
        <vertAlign val="baseline"/>
        <sz val="18"/>
        <color auto="1"/>
        <name val="Arial"/>
        <family val="2"/>
        <scheme val="none"/>
      </font>
      <fill>
        <patternFill patternType="none">
          <fgColor indexed="64"/>
          <bgColor auto="1"/>
        </patternFill>
      </fill>
      <alignment vertical="center" textRotation="0" wrapText="0" indent="0" justifyLastLine="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border>
        <bottom style="medium">
          <color auto="1"/>
        </bottom>
      </border>
    </dxf>
    <dxf>
      <font>
        <b/>
        <i val="0"/>
        <strike val="0"/>
        <condense val="0"/>
        <extend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border diagonalUp="0" diagonalDown="0">
        <left/>
        <right/>
        <top/>
        <bottom/>
        <vertical/>
        <horizontal/>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horizontal="general" vertical="center" textRotation="0" wrapText="0"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vertical="center" textRotation="0" wrapText="0" indent="0" justifyLastLine="0" readingOrder="0"/>
      <border diagonalUp="0" diagonalDown="0" outline="0">
        <left/>
        <right style="medium">
          <color auto="1"/>
        </right>
        <top/>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vertical="center" textRotation="0" wrapText="0" indent="0" justifyLastLine="0" readingOrder="0"/>
      <border outline="0">
        <right style="thin">
          <color indexed="64"/>
        </right>
      </border>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border outline="0">
        <right style="thin">
          <color indexed="64"/>
        </right>
      </border>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8"/>
        <color auto="1"/>
        <name val="Arial"/>
        <family val="2"/>
        <scheme val="none"/>
      </font>
      <fill>
        <patternFill patternType="none">
          <fgColor indexed="64"/>
          <bgColor indexed="65"/>
        </patternFill>
      </fill>
      <alignment horizontal="right" vertical="center" textRotation="0" wrapText="0" indent="0" justifyLastLine="0" shrinkToFit="1" readingOrder="0"/>
      <border diagonalUp="0" diagonalDown="0" outline="0">
        <left style="medium">
          <color indexed="64"/>
        </left>
        <right style="thin">
          <color indexed="64"/>
        </right>
        <top style="medium">
          <color indexed="64"/>
        </top>
        <bottom style="medium">
          <color indexed="64"/>
        </bottom>
      </border>
    </dxf>
    <dxf>
      <font>
        <b/>
        <i val="0"/>
        <strike val="0"/>
        <condense val="0"/>
        <extend val="0"/>
        <outline val="0"/>
        <shadow val="0"/>
        <u val="none"/>
        <vertAlign val="baseline"/>
        <sz val="18"/>
        <color auto="1"/>
        <name val="Arial"/>
        <family val="2"/>
        <scheme val="none"/>
      </font>
      <fill>
        <patternFill patternType="none">
          <fgColor indexed="64"/>
          <bgColor auto="1"/>
        </patternFill>
      </fill>
      <alignment vertical="center" textRotation="0" wrapText="0" indent="0" justifyLastLine="0" shrinkToFit="1" readingOrder="0"/>
      <border diagonalUp="0" diagonalDown="0" outline="0">
        <left style="medium">
          <color auto="1"/>
        </left>
        <right/>
        <top/>
        <bottom/>
      </border>
    </dxf>
    <dxf>
      <border>
        <top style="medium">
          <color auto="1"/>
        </top>
      </border>
    </dxf>
    <dxf>
      <font>
        <strike val="0"/>
        <outline val="0"/>
        <shadow val="0"/>
        <u val="none"/>
        <vertAlign val="baseline"/>
        <sz val="18"/>
        <color auto="1"/>
        <name val="Arial"/>
        <family val="2"/>
        <scheme val="none"/>
      </font>
      <fill>
        <patternFill patternType="none">
          <fgColor indexed="64"/>
          <bgColor auto="1"/>
        </patternFill>
      </fill>
      <alignment vertical="center" textRotation="0" wrapText="0" indent="0" justifyLastLine="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border>
        <bottom style="medium">
          <color auto="1"/>
        </bottom>
      </border>
    </dxf>
    <dxf>
      <font>
        <b/>
        <i val="0"/>
        <strike val="0"/>
        <condense val="0"/>
        <extend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border diagonalUp="0" diagonalDown="0">
        <left/>
        <right/>
        <top/>
        <bottom/>
        <vertical/>
        <horizontal/>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horizontal="general" vertical="center" textRotation="0" wrapText="0"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vertical="center" textRotation="0" wrapText="0" indent="0" justifyLastLine="0" readingOrder="0"/>
      <border diagonalUp="0" diagonalDown="0" outline="0">
        <left/>
        <right style="medium">
          <color auto="1"/>
        </right>
        <top/>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vertical="center" textRotation="0" wrapText="0" indent="0" justifyLastLine="0" readingOrder="0"/>
      <border outline="0">
        <right style="thin">
          <color indexed="64"/>
        </right>
      </border>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border outline="0">
        <right style="thin">
          <color indexed="64"/>
        </right>
      </border>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8"/>
        <color auto="1"/>
        <name val="Arial"/>
        <family val="2"/>
        <scheme val="none"/>
      </font>
      <fill>
        <patternFill patternType="none">
          <fgColor indexed="64"/>
          <bgColor indexed="65"/>
        </patternFill>
      </fill>
      <alignment horizontal="right" vertical="center" textRotation="0" wrapText="0" indent="0" justifyLastLine="0" shrinkToFit="1" readingOrder="0"/>
      <border diagonalUp="0" diagonalDown="0" outline="0">
        <left style="medium">
          <color indexed="64"/>
        </left>
        <right style="thin">
          <color indexed="64"/>
        </right>
        <top style="medium">
          <color indexed="64"/>
        </top>
        <bottom style="medium">
          <color indexed="64"/>
        </bottom>
      </border>
    </dxf>
    <dxf>
      <font>
        <b/>
        <i val="0"/>
        <strike val="0"/>
        <condense val="0"/>
        <extend val="0"/>
        <outline val="0"/>
        <shadow val="0"/>
        <u val="none"/>
        <vertAlign val="baseline"/>
        <sz val="18"/>
        <color auto="1"/>
        <name val="Arial"/>
        <family val="2"/>
        <scheme val="none"/>
      </font>
      <fill>
        <patternFill patternType="none">
          <fgColor indexed="64"/>
          <bgColor auto="1"/>
        </patternFill>
      </fill>
      <alignment vertical="center" textRotation="0" wrapText="0" indent="0" justifyLastLine="0" shrinkToFit="1" readingOrder="0"/>
      <border diagonalUp="0" diagonalDown="0" outline="0">
        <left style="medium">
          <color auto="1"/>
        </left>
        <right/>
        <top/>
        <bottom/>
      </border>
    </dxf>
    <dxf>
      <border>
        <top style="medium">
          <color auto="1"/>
        </top>
      </border>
    </dxf>
    <dxf>
      <font>
        <strike val="0"/>
        <outline val="0"/>
        <shadow val="0"/>
        <u val="none"/>
        <vertAlign val="baseline"/>
        <sz val="18"/>
        <color auto="1"/>
        <name val="Arial"/>
        <family val="2"/>
        <scheme val="none"/>
      </font>
      <fill>
        <patternFill patternType="none">
          <fgColor indexed="64"/>
          <bgColor auto="1"/>
        </patternFill>
      </fill>
      <alignment vertical="center" textRotation="0" wrapText="0" indent="0" justifyLastLine="0" readingOrder="0"/>
      <border diagonalUp="0" diagonalDown="0" outline="0">
        <left style="thin">
          <color auto="1"/>
        </left>
        <right style="thin">
          <color auto="1"/>
        </right>
        <top/>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border>
        <bottom style="medium">
          <color auto="1"/>
        </bottom>
      </border>
    </dxf>
    <dxf>
      <font>
        <b/>
        <i val="0"/>
        <strike val="0"/>
        <condense val="0"/>
        <extend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border diagonalUp="0" diagonalDown="0">
        <left/>
        <right/>
        <top/>
        <bottom/>
        <vertical/>
        <horizontal/>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horizontal="general" vertical="center" textRotation="0" wrapText="0"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vertical="center" textRotation="0" wrapText="0" indent="0" justifyLastLine="0" readingOrder="0"/>
      <border diagonalUp="0" diagonalDown="0" outline="0">
        <left/>
        <right style="medium">
          <color auto="1"/>
        </right>
        <top/>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vertical="center" textRotation="0" wrapText="0" indent="0" justifyLastLine="0" readingOrder="0"/>
      <border outline="0">
        <right style="thin">
          <color indexed="64"/>
        </right>
      </border>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border outline="0">
        <right style="thin">
          <color indexed="64"/>
        </right>
      </border>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8"/>
        <color auto="1"/>
        <name val="Arial"/>
        <family val="2"/>
        <scheme val="none"/>
      </font>
      <fill>
        <patternFill patternType="none">
          <fgColor indexed="64"/>
          <bgColor indexed="65"/>
        </patternFill>
      </fill>
      <alignment horizontal="right" vertical="center" textRotation="0" wrapText="0" indent="0" justifyLastLine="0" shrinkToFit="1" readingOrder="0"/>
      <border diagonalUp="0" diagonalDown="0" outline="0">
        <left style="medium">
          <color indexed="64"/>
        </left>
        <right style="thin">
          <color indexed="64"/>
        </right>
        <top style="medium">
          <color indexed="64"/>
        </top>
        <bottom style="medium">
          <color indexed="64"/>
        </bottom>
      </border>
    </dxf>
    <dxf>
      <font>
        <b/>
        <i val="0"/>
        <strike val="0"/>
        <condense val="0"/>
        <extend val="0"/>
        <outline val="0"/>
        <shadow val="0"/>
        <u val="none"/>
        <vertAlign val="baseline"/>
        <sz val="18"/>
        <color auto="1"/>
        <name val="Arial"/>
        <family val="2"/>
        <scheme val="none"/>
      </font>
      <fill>
        <patternFill patternType="none">
          <fgColor indexed="64"/>
          <bgColor auto="1"/>
        </patternFill>
      </fill>
      <alignment vertical="center" textRotation="0" wrapText="0" indent="0" justifyLastLine="0" shrinkToFit="1" readingOrder="0"/>
      <border diagonalUp="0" diagonalDown="0" outline="0">
        <left style="medium">
          <color auto="1"/>
        </left>
        <right/>
        <top/>
        <bottom/>
      </border>
    </dxf>
    <dxf>
      <border>
        <top style="medium">
          <color auto="1"/>
        </top>
      </border>
    </dxf>
    <dxf>
      <font>
        <strike val="0"/>
        <outline val="0"/>
        <shadow val="0"/>
        <u val="none"/>
        <vertAlign val="baseline"/>
        <sz val="18"/>
        <color auto="1"/>
        <name val="Arial"/>
        <family val="2"/>
        <scheme val="none"/>
      </font>
      <fill>
        <patternFill patternType="none">
          <fgColor indexed="64"/>
          <bgColor auto="1"/>
        </patternFill>
      </fill>
      <alignment vertical="center" textRotation="0" wrapText="0" indent="0" justifyLastLine="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border>
        <bottom style="medium">
          <color auto="1"/>
        </bottom>
      </border>
    </dxf>
    <dxf>
      <font>
        <b/>
        <i val="0"/>
        <strike val="0"/>
        <condense val="0"/>
        <extend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shrinkToFit="0" readingOrder="0"/>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horizontal="general" vertical="center" textRotation="0" wrapText="0"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vertical="center" textRotation="0" wrapText="0" indent="0" justifyLastLine="0" readingOrder="0"/>
      <border diagonalUp="0" diagonalDown="0" outline="0">
        <left/>
        <right style="medium">
          <color auto="1"/>
        </right>
        <top/>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vertical="center" textRotation="0" wrapText="0" indent="0" justifyLastLine="0" readingOrder="0"/>
      <border outline="0">
        <right style="thin">
          <color indexed="64"/>
        </right>
      </border>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border outline="0">
        <right style="thin">
          <color indexed="64"/>
        </right>
      </border>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8"/>
        <color auto="1"/>
        <name val="Arial"/>
        <family val="2"/>
        <scheme val="none"/>
      </font>
      <fill>
        <patternFill patternType="none">
          <fgColor indexed="64"/>
          <bgColor indexed="65"/>
        </patternFill>
      </fill>
      <alignment horizontal="right" vertical="center" textRotation="0" wrapText="0" indent="0" justifyLastLine="0" shrinkToFit="1" readingOrder="0"/>
      <border diagonalUp="0" diagonalDown="0" outline="0">
        <left style="medium">
          <color indexed="64"/>
        </left>
        <right style="thin">
          <color indexed="64"/>
        </right>
        <top style="medium">
          <color indexed="64"/>
        </top>
        <bottom style="medium">
          <color indexed="64"/>
        </bottom>
      </border>
    </dxf>
    <dxf>
      <font>
        <b/>
        <i val="0"/>
        <strike val="0"/>
        <condense val="0"/>
        <extend val="0"/>
        <outline val="0"/>
        <shadow val="0"/>
        <u val="none"/>
        <vertAlign val="baseline"/>
        <sz val="18"/>
        <color auto="1"/>
        <name val="Arial"/>
        <family val="2"/>
        <scheme val="none"/>
      </font>
      <fill>
        <patternFill patternType="none">
          <fgColor indexed="64"/>
          <bgColor auto="1"/>
        </patternFill>
      </fill>
      <alignment vertical="center" textRotation="0" wrapText="0" indent="0" justifyLastLine="0" shrinkToFit="1" readingOrder="0"/>
      <border diagonalUp="0" diagonalDown="0" outline="0">
        <left style="medium">
          <color auto="1"/>
        </left>
        <right/>
        <top/>
        <bottom/>
      </border>
    </dxf>
    <dxf>
      <border>
        <top style="medium">
          <color auto="1"/>
        </top>
      </border>
    </dxf>
    <dxf>
      <font>
        <strike val="0"/>
        <outline val="0"/>
        <shadow val="0"/>
        <u val="none"/>
        <vertAlign val="baseline"/>
        <sz val="18"/>
        <color auto="1"/>
        <name val="Arial"/>
        <family val="2"/>
        <scheme val="none"/>
      </font>
      <fill>
        <patternFill patternType="none">
          <fgColor indexed="64"/>
          <bgColor auto="1"/>
        </patternFill>
      </fill>
      <alignment vertical="center" textRotation="0" wrapText="0" indent="0" justifyLastLine="0" readingOrder="0"/>
      <border diagonalUp="0" diagonalDown="0" outline="0">
        <left style="thin">
          <color auto="1"/>
        </left>
        <right style="thin">
          <color auto="1"/>
        </right>
        <top/>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border>
        <bottom style="medium">
          <color auto="1"/>
        </bottom>
      </border>
    </dxf>
    <dxf>
      <font>
        <b/>
        <i val="0"/>
        <strike val="0"/>
        <condense val="0"/>
        <extend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shrinkToFit="0" readingOrder="0"/>
      <border diagonalUp="0" diagonalDown="0">
        <left/>
        <right/>
        <top/>
        <bottom/>
        <vertical/>
        <horizontal/>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horizontal="general" vertical="center" textRotation="0" wrapText="0"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vertical="center" textRotation="0" wrapText="0" indent="0" justifyLastLine="0" readingOrder="0"/>
      <border diagonalUp="0" diagonalDown="0" outline="0">
        <left/>
        <right style="medium">
          <color auto="1"/>
        </right>
        <top/>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vertical="center" textRotation="0" wrapText="0" indent="0" justifyLastLine="0" readingOrder="0"/>
      <border outline="0">
        <right style="thin">
          <color indexed="64"/>
        </right>
      </border>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border outline="0">
        <right style="thin">
          <color indexed="64"/>
        </right>
      </border>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8"/>
        <color auto="1"/>
        <name val="Arial"/>
        <family val="2"/>
        <scheme val="none"/>
      </font>
      <fill>
        <patternFill patternType="none">
          <fgColor indexed="64"/>
          <bgColor indexed="65"/>
        </patternFill>
      </fill>
      <alignment horizontal="right" vertical="center" textRotation="0" wrapText="0" indent="0" justifyLastLine="0" shrinkToFit="1" readingOrder="0"/>
      <border diagonalUp="0" diagonalDown="0" outline="0">
        <left style="medium">
          <color indexed="64"/>
        </left>
        <right style="thin">
          <color indexed="64"/>
        </right>
        <top style="medium">
          <color indexed="64"/>
        </top>
        <bottom style="medium">
          <color indexed="64"/>
        </bottom>
      </border>
    </dxf>
    <dxf>
      <font>
        <b/>
        <i val="0"/>
        <strike val="0"/>
        <condense val="0"/>
        <extend val="0"/>
        <outline val="0"/>
        <shadow val="0"/>
        <u val="none"/>
        <vertAlign val="baseline"/>
        <sz val="18"/>
        <color auto="1"/>
        <name val="Arial"/>
        <family val="2"/>
        <scheme val="none"/>
      </font>
      <fill>
        <patternFill patternType="none">
          <fgColor indexed="64"/>
          <bgColor auto="1"/>
        </patternFill>
      </fill>
      <alignment vertical="center" textRotation="0" wrapText="0" indent="0" justifyLastLine="0" shrinkToFit="1" readingOrder="0"/>
      <border diagonalUp="0" diagonalDown="0" outline="0">
        <left style="medium">
          <color auto="1"/>
        </left>
        <right/>
        <top/>
        <bottom/>
      </border>
    </dxf>
    <dxf>
      <border>
        <top style="medium">
          <color auto="1"/>
        </top>
      </border>
    </dxf>
    <dxf>
      <font>
        <strike val="0"/>
        <outline val="0"/>
        <shadow val="0"/>
        <u val="none"/>
        <vertAlign val="baseline"/>
        <sz val="18"/>
        <color auto="1"/>
        <name val="Arial"/>
        <family val="2"/>
        <scheme val="none"/>
      </font>
      <fill>
        <patternFill patternType="none">
          <fgColor indexed="64"/>
          <bgColor auto="1"/>
        </patternFill>
      </fill>
      <alignment vertical="center" textRotation="0" wrapText="0" indent="0" justifyLastLine="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border>
        <bottom style="medium">
          <color auto="1"/>
        </bottom>
      </border>
    </dxf>
    <dxf>
      <font>
        <b/>
        <i val="0"/>
        <strike val="0"/>
        <condense val="0"/>
        <extend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shrinkToFit="0" readingOrder="0"/>
      <border diagonalUp="0" diagonalDown="0">
        <left/>
        <right/>
        <top/>
        <bottom/>
        <vertical/>
        <horizontal/>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horizontal="general" vertical="center" textRotation="0" wrapText="0"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vertical="center" textRotation="0" wrapText="0" indent="0" justifyLastLine="0" readingOrder="0"/>
      <border diagonalUp="0" diagonalDown="0" outline="0">
        <left/>
        <right style="medium">
          <color auto="1"/>
        </right>
        <top/>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horizontal="general" vertical="center" textRotation="0" wrapText="0" indent="0" justifyLastLine="0" shrinkToFit="0" readingOrder="0"/>
      <border outline="0">
        <right style="thin">
          <color indexed="64"/>
        </right>
      </border>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vertical="center" textRotation="0" wrapText="0" indent="0" justifyLastLine="0" readingOrder="0"/>
      <border outline="0">
        <right style="thin">
          <color indexed="64"/>
        </right>
      </border>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8"/>
        <color auto="1"/>
        <name val="Arial"/>
        <family val="2"/>
        <scheme val="none"/>
      </font>
      <fill>
        <patternFill patternType="none">
          <fgColor indexed="64"/>
          <bgColor indexed="65"/>
        </patternFill>
      </fill>
      <alignment horizontal="right" vertical="center" textRotation="0" wrapText="0" indent="0" justifyLastLine="0" shrinkToFit="1" readingOrder="0"/>
      <border diagonalUp="0" diagonalDown="0" outline="0">
        <left style="medium">
          <color indexed="64"/>
        </left>
        <right style="thin">
          <color indexed="64"/>
        </right>
        <top style="medium">
          <color indexed="64"/>
        </top>
        <bottom style="medium">
          <color indexed="64"/>
        </bottom>
      </border>
    </dxf>
    <dxf>
      <font>
        <b/>
        <i val="0"/>
        <strike val="0"/>
        <condense val="0"/>
        <extend val="0"/>
        <outline val="0"/>
        <shadow val="0"/>
        <u val="none"/>
        <vertAlign val="baseline"/>
        <sz val="18"/>
        <color auto="1"/>
        <name val="Arial"/>
        <family val="2"/>
        <scheme val="none"/>
      </font>
      <fill>
        <patternFill patternType="none">
          <fgColor indexed="64"/>
          <bgColor auto="1"/>
        </patternFill>
      </fill>
      <alignment vertical="center" textRotation="0" wrapText="0" indent="0" justifyLastLine="0" shrinkToFit="1" readingOrder="0"/>
      <border diagonalUp="0" diagonalDown="0" outline="0">
        <left style="medium">
          <color auto="1"/>
        </left>
        <right/>
        <top/>
        <bottom/>
      </border>
    </dxf>
    <dxf>
      <border>
        <top style="medium">
          <color auto="1"/>
        </top>
      </border>
    </dxf>
    <dxf>
      <font>
        <strike val="0"/>
        <outline val="0"/>
        <shadow val="0"/>
        <u val="none"/>
        <vertAlign val="baseline"/>
        <sz val="18"/>
        <color auto="1"/>
        <name val="Arial"/>
        <family val="2"/>
        <scheme val="none"/>
      </font>
      <fill>
        <patternFill patternType="none">
          <fgColor indexed="64"/>
          <bgColor auto="1"/>
        </patternFill>
      </fill>
      <alignment vertical="center" textRotation="0" wrapText="0" indent="0" justifyLastLine="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border>
        <bottom style="medium">
          <color auto="1"/>
        </bottom>
      </border>
    </dxf>
    <dxf>
      <font>
        <b/>
        <i val="0"/>
        <strike val="0"/>
        <condense val="0"/>
        <extend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shrinkToFit="0" readingOrder="0"/>
      <border diagonalUp="0" diagonalDown="0">
        <left/>
        <right/>
        <top/>
        <bottom/>
        <vertical/>
        <horizontal/>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horizontal="general" vertical="center" textRotation="0" wrapText="0"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vertical="center" textRotation="0" wrapText="0" indent="0" justifyLastLine="0" readingOrder="0"/>
      <border diagonalUp="0" diagonalDown="0" outline="0">
        <left/>
        <right style="medium">
          <color auto="1"/>
        </right>
        <top/>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vertical="center" textRotation="0" wrapText="0" indent="0" justifyLastLine="0" readingOrder="0"/>
      <border outline="0">
        <right style="thin">
          <color indexed="64"/>
        </right>
      </border>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border outline="0">
        <right style="thin">
          <color indexed="64"/>
        </right>
      </border>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8"/>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8"/>
        <color auto="1"/>
        <name val="Arial"/>
        <family val="2"/>
        <scheme val="none"/>
      </font>
      <fill>
        <patternFill patternType="none">
          <fgColor indexed="64"/>
          <bgColor indexed="65"/>
        </patternFill>
      </fill>
      <alignment horizontal="center" vertical="center" textRotation="0" wrapText="0" indent="0" justifyLastLine="0" shrinkToFit="1" readingOrder="0"/>
      <border diagonalUp="0" diagonalDown="0" outline="0">
        <left style="medium">
          <color indexed="64"/>
        </left>
        <right style="thin">
          <color indexed="64"/>
        </right>
        <top style="medium">
          <color indexed="64"/>
        </top>
        <bottom style="medium">
          <color indexed="64"/>
        </bottom>
      </border>
    </dxf>
    <dxf>
      <font>
        <b/>
        <strike val="0"/>
        <outline val="0"/>
        <shadow val="0"/>
        <u val="none"/>
        <vertAlign val="baseline"/>
        <sz val="18"/>
        <color auto="1"/>
        <name val="Arial"/>
        <family val="2"/>
        <scheme val="none"/>
      </font>
      <fill>
        <patternFill patternType="none">
          <fgColor indexed="64"/>
          <bgColor auto="1"/>
        </patternFill>
      </fill>
      <alignment vertical="center" textRotation="0" wrapText="0" indent="0" justifyLastLine="0" shrinkToFit="1" readingOrder="0"/>
      <border diagonalUp="0" diagonalDown="0" outline="0">
        <left style="medium">
          <color auto="1"/>
        </left>
        <right/>
        <top/>
        <bottom/>
      </border>
    </dxf>
    <dxf>
      <border>
        <top style="medium">
          <color auto="1"/>
        </top>
      </border>
    </dxf>
    <dxf>
      <font>
        <strike val="0"/>
        <outline val="0"/>
        <shadow val="0"/>
        <u val="none"/>
        <vertAlign val="baseline"/>
        <sz val="18"/>
        <color auto="1"/>
        <name val="Arial"/>
        <family val="2"/>
        <scheme val="none"/>
      </font>
      <fill>
        <patternFill patternType="none">
          <fgColor indexed="64"/>
          <bgColor auto="1"/>
        </patternFill>
      </fill>
      <alignment vertical="center" textRotation="0" wrapText="0" indent="0" justifyLastLine="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border>
        <bottom style="medium">
          <color auto="1"/>
        </bottom>
      </border>
    </dxf>
    <dxf>
      <font>
        <b/>
        <i val="0"/>
        <strike val="0"/>
        <condense val="0"/>
        <extend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shrinkToFit="0" readingOrder="0"/>
      <border diagonalUp="0" diagonalDown="0">
        <left/>
        <right/>
        <top/>
        <bottom/>
        <vertical/>
        <horizontal/>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horizontal="general" vertical="center" textRotation="0" wrapText="0"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vertical="center" textRotation="0" wrapText="0" indent="0" justifyLastLine="0" readingOrder="0"/>
      <border diagonalUp="0" diagonalDown="0" outline="0">
        <left/>
        <right style="medium">
          <color auto="1"/>
        </right>
        <top/>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vertical="center" textRotation="0" wrapText="0" indent="0" justifyLastLine="0" readingOrder="0"/>
      <border outline="0">
        <right style="thin">
          <color indexed="64"/>
        </right>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border outline="0">
        <right style="thin">
          <color indexed="64"/>
        </right>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16"/>
        <color auto="1"/>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6"/>
        <color auto="1"/>
        <name val="Arial"/>
        <family val="2"/>
        <scheme val="none"/>
      </font>
      <numFmt numFmtId="3" formatCode="#,##0"/>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8"/>
        <color auto="1"/>
        <name val="Arial"/>
        <family val="2"/>
        <scheme val="none"/>
      </font>
      <fill>
        <patternFill patternType="none">
          <fgColor indexed="64"/>
          <bgColor indexed="65"/>
        </patternFill>
      </fill>
      <alignment horizontal="center" vertical="center" textRotation="0" wrapText="0" indent="0" justifyLastLine="0" shrinkToFit="1" readingOrder="0"/>
      <border diagonalUp="0" diagonalDown="0" outline="0">
        <left style="medium">
          <color indexed="64"/>
        </left>
        <right style="thin">
          <color indexed="64"/>
        </right>
        <top style="medium">
          <color indexed="64"/>
        </top>
        <bottom style="medium">
          <color indexed="64"/>
        </bottom>
      </border>
    </dxf>
    <dxf>
      <font>
        <b/>
        <i val="0"/>
        <strike val="0"/>
        <condense val="0"/>
        <extend val="0"/>
        <outline val="0"/>
        <shadow val="0"/>
        <u val="none"/>
        <vertAlign val="baseline"/>
        <sz val="18"/>
        <color auto="1"/>
        <name val="Arial"/>
        <family val="2"/>
        <scheme val="none"/>
      </font>
      <fill>
        <patternFill patternType="none">
          <fgColor indexed="64"/>
          <bgColor auto="1"/>
        </patternFill>
      </fill>
      <alignment vertical="center" textRotation="0" wrapText="0" indent="0" justifyLastLine="0" shrinkToFit="1" readingOrder="0"/>
      <border diagonalUp="0" diagonalDown="0" outline="0">
        <left style="medium">
          <color auto="1"/>
        </left>
        <right/>
        <top/>
        <bottom/>
      </border>
    </dxf>
    <dxf>
      <border>
        <top style="medium">
          <color auto="1"/>
        </top>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border>
        <bottom style="medium">
          <color auto="1"/>
        </bottom>
      </border>
    </dxf>
    <dxf>
      <font>
        <b/>
        <i val="0"/>
        <strike val="0"/>
        <condense val="0"/>
        <extend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shrinkToFit="0" readingOrder="0"/>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horizontal="general" vertical="center" textRotation="0" wrapText="0" indent="0" justifyLastLine="0" shrinkToFit="0" readingOrder="0"/>
      <border diagonalUp="0" diagonalDown="0" outline="0">
        <left style="thin">
          <color indexed="64"/>
        </left>
        <right style="medium">
          <color indexed="64"/>
        </right>
        <top style="medium">
          <color indexed="64"/>
        </top>
        <bottom style="medium">
          <color indexed="64"/>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vertical="center" textRotation="0" wrapText="0" indent="0" justifyLastLine="0" readingOrder="0"/>
      <border diagonalUp="0" diagonalDown="0" outline="0">
        <left/>
        <right style="medium">
          <color auto="1"/>
        </right>
        <top/>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8"/>
        <color rgb="FF0E00FF"/>
        <name val="Arial"/>
        <family val="2"/>
        <scheme val="none"/>
      </font>
      <numFmt numFmtId="3" formatCode="#,##0"/>
      <fill>
        <patternFill patternType="solid">
          <fgColor indexed="64"/>
          <bgColor rgb="FF0DE8F0"/>
        </patternFill>
      </fill>
      <alignment vertical="center" textRotation="0" wrapText="0" indent="0" justifyLastLine="0" readingOrder="0"/>
      <border outline="0">
        <left style="thin">
          <color indexed="64"/>
        </left>
        <right style="thin">
          <color indexed="64"/>
        </right>
      </border>
    </dxf>
    <dxf>
      <font>
        <b val="0"/>
        <i val="0"/>
        <strike val="0"/>
        <condense val="0"/>
        <extend val="0"/>
        <outline val="0"/>
        <shadow val="0"/>
        <u val="none"/>
        <vertAlign val="baseline"/>
        <sz val="18"/>
        <color rgb="FF0E00FF"/>
        <name val="Arial"/>
        <family val="2"/>
        <scheme val="none"/>
      </font>
      <numFmt numFmtId="3" formatCode="#,##0"/>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8"/>
        <color theme="8" tint="-0.499984740745262"/>
        <name val="Arial"/>
        <family val="2"/>
        <scheme val="none"/>
      </font>
      <numFmt numFmtId="3" formatCode="#,##0"/>
      <fill>
        <patternFill patternType="solid">
          <fgColor indexed="64"/>
          <bgColor theme="6" tint="0.79998168889431442"/>
        </patternFill>
      </fill>
      <alignment vertical="center" textRotation="0" wrapText="0" indent="0" justifyLastLine="0" readingOrder="0"/>
      <border outline="0">
        <left style="thin">
          <color indexed="64"/>
        </left>
        <right style="thin">
          <color indexed="64"/>
        </right>
      </border>
    </dxf>
    <dxf>
      <font>
        <b val="0"/>
        <i val="0"/>
        <strike val="0"/>
        <condense val="0"/>
        <extend val="0"/>
        <outline val="0"/>
        <shadow val="0"/>
        <u val="none"/>
        <vertAlign val="baseline"/>
        <sz val="18"/>
        <color rgb="FF0E00FF"/>
        <name val="Arial"/>
        <family val="2"/>
        <scheme val="none"/>
      </font>
      <numFmt numFmtId="3" formatCode="#,##0"/>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8"/>
        <color theme="8" tint="-0.499984740745262"/>
        <name val="Arial"/>
        <family val="2"/>
        <scheme val="none"/>
      </font>
      <numFmt numFmtId="3" formatCode="#,##0"/>
      <fill>
        <patternFill patternType="solid">
          <fgColor indexed="64"/>
          <bgColor theme="6" tint="0.79998168889431442"/>
        </patternFill>
      </fill>
      <alignment vertical="center" textRotation="0" wrapText="0" indent="0" justifyLastLine="0" readingOrder="0"/>
      <border outline="0">
        <left style="thin">
          <color indexed="64"/>
        </left>
        <right style="thin">
          <color indexed="64"/>
        </right>
      </border>
    </dxf>
    <dxf>
      <font>
        <b val="0"/>
        <i val="0"/>
        <strike val="0"/>
        <condense val="0"/>
        <extend val="0"/>
        <outline val="0"/>
        <shadow val="0"/>
        <u val="none"/>
        <vertAlign val="baseline"/>
        <sz val="18"/>
        <color rgb="FF0E00FF"/>
        <name val="Arial"/>
        <family val="2"/>
        <scheme val="none"/>
      </font>
      <numFmt numFmtId="3" formatCode="#,##0"/>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8"/>
        <color theme="8" tint="-0.499984740745262"/>
        <name val="Arial"/>
        <family val="2"/>
        <scheme val="none"/>
      </font>
      <numFmt numFmtId="3" formatCode="#,##0"/>
      <fill>
        <patternFill patternType="solid">
          <fgColor indexed="64"/>
          <bgColor theme="6" tint="0.79998168889431442"/>
        </patternFill>
      </fill>
      <alignment vertical="center" textRotation="0" wrapText="0" indent="0" justifyLastLine="0" readingOrder="0"/>
      <border outline="0">
        <left style="thin">
          <color indexed="64"/>
        </left>
        <right style="thin">
          <color indexed="64"/>
        </right>
      </border>
    </dxf>
    <dxf>
      <font>
        <b val="0"/>
        <i val="0"/>
        <strike val="0"/>
        <condense val="0"/>
        <extend val="0"/>
        <outline val="0"/>
        <shadow val="0"/>
        <u val="none"/>
        <vertAlign val="baseline"/>
        <sz val="18"/>
        <color rgb="FF0E00FF"/>
        <name val="Arial"/>
        <family val="2"/>
        <scheme val="none"/>
      </font>
      <numFmt numFmtId="3" formatCode="#,##0"/>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8"/>
        <color theme="8" tint="-0.499984740745262"/>
        <name val="Arial"/>
        <family val="2"/>
        <scheme val="none"/>
      </font>
      <numFmt numFmtId="3" formatCode="#,##0"/>
      <fill>
        <patternFill patternType="solid">
          <fgColor indexed="64"/>
          <bgColor theme="6" tint="0.79998168889431442"/>
        </patternFill>
      </fill>
      <alignment vertical="center" textRotation="0" wrapText="0" indent="0" justifyLastLine="0" readingOrder="0"/>
      <border outline="0">
        <left style="thin">
          <color indexed="64"/>
        </left>
        <right style="thin">
          <color indexed="64"/>
        </right>
      </border>
    </dxf>
    <dxf>
      <font>
        <b val="0"/>
        <i val="0"/>
        <strike val="0"/>
        <condense val="0"/>
        <extend val="0"/>
        <outline val="0"/>
        <shadow val="0"/>
        <u val="none"/>
        <vertAlign val="baseline"/>
        <sz val="18"/>
        <color rgb="FF0E00FF"/>
        <name val="Arial"/>
        <family val="2"/>
        <scheme val="none"/>
      </font>
      <numFmt numFmtId="3" formatCode="#,##0"/>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8"/>
        <color theme="8" tint="-0.499984740745262"/>
        <name val="Arial"/>
        <family val="2"/>
        <scheme val="none"/>
      </font>
      <numFmt numFmtId="3" formatCode="#,##0"/>
      <fill>
        <patternFill patternType="solid">
          <fgColor indexed="64"/>
          <bgColor theme="6" tint="0.79998168889431442"/>
        </patternFill>
      </fill>
      <alignment vertical="center" textRotation="0" wrapText="0" indent="0" justifyLastLine="0" readingOrder="0"/>
      <border outline="0">
        <left style="thin">
          <color indexed="64"/>
        </left>
        <right style="thin">
          <color indexed="64"/>
        </right>
      </border>
    </dxf>
    <dxf>
      <font>
        <b val="0"/>
        <i val="0"/>
        <strike val="0"/>
        <condense val="0"/>
        <extend val="0"/>
        <outline val="0"/>
        <shadow val="0"/>
        <u val="none"/>
        <vertAlign val="baseline"/>
        <sz val="18"/>
        <color rgb="FF0E00FF"/>
        <name val="Arial"/>
        <family val="2"/>
        <scheme val="none"/>
      </font>
      <numFmt numFmtId="3" formatCode="#,##0"/>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8"/>
        <color theme="8" tint="-0.499984740745262"/>
        <name val="Arial"/>
        <family val="2"/>
        <scheme val="none"/>
      </font>
      <numFmt numFmtId="3" formatCode="#,##0"/>
      <fill>
        <patternFill patternType="solid">
          <fgColor indexed="64"/>
          <bgColor theme="6" tint="0.79998168889431442"/>
        </patternFill>
      </fill>
      <alignment vertical="center" textRotation="0" wrapText="0" indent="0" justifyLastLine="0" readingOrder="0"/>
      <border outline="0">
        <left style="thin">
          <color indexed="64"/>
        </left>
        <right style="thin">
          <color indexed="64"/>
        </right>
      </border>
    </dxf>
    <dxf>
      <font>
        <b val="0"/>
        <i val="0"/>
        <strike val="0"/>
        <condense val="0"/>
        <extend val="0"/>
        <outline val="0"/>
        <shadow val="0"/>
        <u val="none"/>
        <vertAlign val="baseline"/>
        <sz val="18"/>
        <color rgb="FF0E00FF"/>
        <name val="Arial"/>
        <family val="2"/>
        <scheme val="none"/>
      </font>
      <numFmt numFmtId="3" formatCode="#,##0"/>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8"/>
        <color theme="8" tint="-0.499984740745262"/>
        <name val="Arial"/>
        <family val="2"/>
        <scheme val="none"/>
      </font>
      <numFmt numFmtId="3" formatCode="#,##0"/>
      <fill>
        <patternFill patternType="solid">
          <fgColor indexed="64"/>
          <bgColor theme="6" tint="0.79998168889431442"/>
        </patternFill>
      </fill>
      <alignment vertical="center" textRotation="0" wrapText="0" indent="0" justifyLastLine="0" readingOrder="0"/>
      <border outline="0">
        <left style="thin">
          <color indexed="64"/>
        </left>
        <right style="thin">
          <color indexed="64"/>
        </right>
      </border>
    </dxf>
    <dxf>
      <font>
        <b val="0"/>
        <i val="0"/>
        <strike val="0"/>
        <condense val="0"/>
        <extend val="0"/>
        <outline val="0"/>
        <shadow val="0"/>
        <u val="none"/>
        <vertAlign val="baseline"/>
        <sz val="18"/>
        <color rgb="FF0E00FF"/>
        <name val="Arial"/>
        <family val="2"/>
        <scheme val="none"/>
      </font>
      <numFmt numFmtId="3" formatCode="#,##0"/>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8"/>
        <color theme="8" tint="-0.499984740745262"/>
        <name val="Arial"/>
        <family val="2"/>
        <scheme val="none"/>
      </font>
      <numFmt numFmtId="3" formatCode="#,##0"/>
      <fill>
        <patternFill patternType="solid">
          <fgColor indexed="64"/>
          <bgColor theme="6" tint="0.79998168889431442"/>
        </patternFill>
      </fill>
      <alignment vertical="center" textRotation="0" wrapText="0" indent="0" justifyLastLine="0" readingOrder="0"/>
      <border outline="0">
        <left style="thin">
          <color indexed="64"/>
        </left>
        <right style="thin">
          <color indexed="64"/>
        </right>
      </border>
    </dxf>
    <dxf>
      <font>
        <b val="0"/>
        <i val="0"/>
        <strike val="0"/>
        <condense val="0"/>
        <extend val="0"/>
        <outline val="0"/>
        <shadow val="0"/>
        <u val="none"/>
        <vertAlign val="baseline"/>
        <sz val="18"/>
        <color rgb="FF0E00FF"/>
        <name val="Arial"/>
        <family val="2"/>
        <scheme val="none"/>
      </font>
      <numFmt numFmtId="3" formatCode="#,##0"/>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8"/>
        <color theme="8" tint="-0.499984740745262"/>
        <name val="Arial"/>
        <family val="2"/>
        <scheme val="none"/>
      </font>
      <numFmt numFmtId="3" formatCode="#,##0"/>
      <fill>
        <patternFill patternType="solid">
          <fgColor indexed="64"/>
          <bgColor theme="6" tint="0.79998168889431442"/>
        </patternFill>
      </fill>
      <alignment vertical="center" textRotation="0" wrapText="0" indent="0" justifyLastLine="0" readingOrder="0"/>
      <border outline="0">
        <left style="thin">
          <color indexed="64"/>
        </left>
        <right style="thin">
          <color indexed="64"/>
        </right>
      </border>
    </dxf>
    <dxf>
      <font>
        <b val="0"/>
        <i val="0"/>
        <strike val="0"/>
        <condense val="0"/>
        <extend val="0"/>
        <outline val="0"/>
        <shadow val="0"/>
        <u val="none"/>
        <vertAlign val="baseline"/>
        <sz val="18"/>
        <color rgb="FF0E00FF"/>
        <name val="Arial"/>
        <family val="2"/>
        <scheme val="none"/>
      </font>
      <numFmt numFmtId="3" formatCode="#,##0"/>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8"/>
        <color theme="8" tint="-0.499984740745262"/>
        <name val="Arial"/>
        <family val="2"/>
        <scheme val="none"/>
      </font>
      <numFmt numFmtId="3" formatCode="#,##0"/>
      <fill>
        <patternFill patternType="solid">
          <fgColor indexed="64"/>
          <bgColor theme="6" tint="0.79998168889431442"/>
        </patternFill>
      </fill>
      <alignment vertical="center" textRotation="0" wrapText="0" indent="0" justifyLastLine="0" readingOrder="0"/>
      <border outline="0">
        <left style="thin">
          <color indexed="64"/>
        </left>
        <right style="thin">
          <color indexed="64"/>
        </right>
      </border>
    </dxf>
    <dxf>
      <font>
        <b val="0"/>
        <i val="0"/>
        <strike val="0"/>
        <condense val="0"/>
        <extend val="0"/>
        <outline val="0"/>
        <shadow val="0"/>
        <u val="none"/>
        <vertAlign val="baseline"/>
        <sz val="18"/>
        <color rgb="FF0E00FF"/>
        <name val="Arial"/>
        <family val="2"/>
        <scheme val="none"/>
      </font>
      <numFmt numFmtId="3" formatCode="#,##0"/>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8"/>
        <color theme="8" tint="-0.499984740745262"/>
        <name val="Arial"/>
        <family val="2"/>
        <scheme val="none"/>
      </font>
      <numFmt numFmtId="3" formatCode="#,##0"/>
      <fill>
        <patternFill patternType="solid">
          <fgColor indexed="64"/>
          <bgColor theme="6" tint="0.79998168889431442"/>
        </patternFill>
      </fill>
      <alignment vertical="center" textRotation="0" wrapText="0" indent="0" justifyLastLine="0" readingOrder="0"/>
      <border outline="0">
        <left style="thin">
          <color indexed="64"/>
        </left>
        <right style="thin">
          <color indexed="64"/>
        </right>
      </border>
    </dxf>
    <dxf>
      <font>
        <b val="0"/>
        <i val="0"/>
        <strike val="0"/>
        <condense val="0"/>
        <extend val="0"/>
        <outline val="0"/>
        <shadow val="0"/>
        <u val="none"/>
        <vertAlign val="baseline"/>
        <sz val="18"/>
        <color rgb="FF0E00FF"/>
        <name val="Arial"/>
        <family val="2"/>
        <scheme val="none"/>
      </font>
      <numFmt numFmtId="3" formatCode="#,##0"/>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8"/>
        <color theme="8" tint="-0.499984740745262"/>
        <name val="Arial"/>
        <family val="2"/>
        <scheme val="none"/>
      </font>
      <numFmt numFmtId="3" formatCode="#,##0"/>
      <fill>
        <patternFill patternType="solid">
          <fgColor indexed="64"/>
          <bgColor theme="6" tint="0.79998168889431442"/>
        </patternFill>
      </fill>
      <alignment vertical="center" textRotation="0" wrapText="0" indent="0" justifyLastLine="0" readingOrder="0"/>
      <border outline="0">
        <right style="thin">
          <color indexed="64"/>
        </right>
      </border>
    </dxf>
    <dxf>
      <font>
        <b/>
        <i val="0"/>
        <strike val="0"/>
        <condense val="0"/>
        <extend val="0"/>
        <outline val="0"/>
        <shadow val="0"/>
        <u val="none"/>
        <vertAlign val="baseline"/>
        <sz val="18"/>
        <color rgb="FF0E00FF"/>
        <name val="Arial"/>
        <family val="2"/>
        <scheme val="none"/>
      </font>
      <fill>
        <patternFill patternType="solid">
          <fgColor indexed="64"/>
          <bgColor theme="4" tint="0.79998168889431442"/>
        </patternFill>
      </fill>
      <alignment horizontal="center" vertical="center" textRotation="0" wrapText="0" indent="0" justifyLastLine="0" shrinkToFit="1" readingOrder="0"/>
      <border diagonalUp="0" diagonalDown="0" outline="0">
        <left style="medium">
          <color indexed="64"/>
        </left>
        <right style="thin">
          <color indexed="64"/>
        </right>
        <top style="medium">
          <color indexed="64"/>
        </top>
        <bottom style="medium">
          <color indexed="64"/>
        </bottom>
      </border>
    </dxf>
    <dxf>
      <font>
        <b/>
        <i val="0"/>
        <strike val="0"/>
        <condense val="0"/>
        <extend val="0"/>
        <outline val="0"/>
        <shadow val="0"/>
        <u val="none"/>
        <vertAlign val="baseline"/>
        <sz val="18"/>
        <color auto="1"/>
        <name val="Arial"/>
        <family val="2"/>
        <scheme val="none"/>
      </font>
      <fill>
        <patternFill patternType="none">
          <fgColor indexed="64"/>
          <bgColor auto="1"/>
        </patternFill>
      </fill>
      <alignment horizontal="general" vertical="center" textRotation="0" wrapText="0" indent="0" justifyLastLine="0" shrinkToFit="1" readingOrder="0"/>
      <border diagonalUp="0" diagonalDown="0" outline="0">
        <left style="medium">
          <color auto="1"/>
        </left>
        <right style="thin">
          <color indexed="64"/>
        </right>
        <top/>
        <bottom/>
      </border>
    </dxf>
    <dxf>
      <border>
        <top style="medium">
          <color auto="1"/>
        </top>
      </border>
    </dxf>
    <dxf>
      <font>
        <strike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Arial"/>
        <family val="2"/>
        <scheme val="none"/>
      </font>
      <fill>
        <patternFill patternType="none">
          <fgColor indexed="64"/>
          <bgColor auto="1"/>
        </patternFill>
      </fill>
      <alignment vertical="center" textRotation="0" wrapText="0" indent="0" justifyLastLine="0" readingOrder="0"/>
    </dxf>
    <dxf>
      <border>
        <bottom style="medium">
          <color auto="1"/>
        </bottom>
      </border>
    </dxf>
    <dxf>
      <font>
        <b/>
        <i val="0"/>
        <strike val="0"/>
        <condense val="0"/>
        <extend val="0"/>
        <outline val="0"/>
        <shadow val="0"/>
        <u val="none"/>
        <vertAlign val="baseline"/>
        <sz val="20"/>
        <color auto="1"/>
        <name val="Arial"/>
        <family val="2"/>
        <scheme val="none"/>
      </font>
      <fill>
        <patternFill patternType="none">
          <fgColor indexed="64"/>
          <bgColor auto="1"/>
        </patternFill>
      </fill>
      <alignment vertical="center" textRotation="0" wrapText="0" indent="0" justifyLastLine="0" shrinkToFit="0" readingOrder="0"/>
      <border diagonalUp="0" diagonalDown="0" outline="0">
        <left style="thin">
          <color auto="1"/>
        </left>
        <right style="thin">
          <color auto="1"/>
        </right>
        <top/>
        <bottom/>
      </border>
    </dxf>
    <dxf>
      <font>
        <color theme="6" tint="-0.499984740745262"/>
      </font>
      <fill>
        <patternFill>
          <bgColor theme="6" tint="0.79998168889431442"/>
        </patternFill>
      </fill>
    </dxf>
    <dxf>
      <font>
        <color theme="1"/>
      </font>
      <fill>
        <patternFill>
          <bgColor theme="6" tint="0.79998168889431442"/>
        </patternFill>
      </fill>
    </dxf>
    <dxf>
      <font>
        <b/>
        <color theme="1"/>
      </font>
    </dxf>
    <dxf>
      <font>
        <color theme="1"/>
      </font>
      <fill>
        <patternFill patternType="none">
          <bgColor auto="1"/>
        </patternFill>
      </fill>
    </dxf>
    <dxf>
      <font>
        <b/>
        <color theme="1"/>
      </font>
      <fill>
        <patternFill>
          <bgColor theme="0" tint="-4.9989318521683403E-2"/>
        </patternFill>
      </fill>
      <border>
        <top style="double">
          <color theme="6"/>
        </top>
      </border>
    </dxf>
    <dxf>
      <font>
        <b/>
        <color theme="0"/>
      </font>
      <fill>
        <patternFill patternType="solid">
          <fgColor auto="1"/>
          <bgColor theme="6" tint="-0.24994659260841701"/>
        </patternFill>
      </fill>
      <border>
        <bottom style="thin">
          <color theme="0" tint="-0.24994659260841701"/>
        </bottom>
      </border>
    </dxf>
    <dxf>
      <font>
        <color theme="1"/>
      </font>
      <border>
        <vertical/>
      </border>
    </dxf>
    <dxf>
      <font>
        <color theme="4" tint="-0.499984740745262"/>
      </font>
      <fill>
        <patternFill>
          <bgColor theme="4" tint="0.79998168889431442"/>
        </patternFill>
      </fill>
    </dxf>
    <dxf>
      <font>
        <color theme="1"/>
      </font>
      <fill>
        <patternFill>
          <bgColor theme="4" tint="0.79998168889431442"/>
        </patternFill>
      </fill>
    </dxf>
    <dxf>
      <font>
        <b/>
        <color theme="1"/>
      </font>
    </dxf>
    <dxf>
      <font>
        <color theme="1"/>
      </font>
      <fill>
        <patternFill patternType="none">
          <bgColor auto="1"/>
        </patternFill>
      </fill>
    </dxf>
    <dxf>
      <font>
        <b/>
        <color theme="1"/>
      </font>
      <fill>
        <patternFill>
          <bgColor theme="0" tint="-4.9989318521683403E-2"/>
        </patternFill>
      </fill>
      <border>
        <top style="double">
          <color theme="4"/>
        </top>
      </border>
    </dxf>
    <dxf>
      <font>
        <b/>
        <color theme="0"/>
      </font>
      <fill>
        <patternFill patternType="solid">
          <fgColor auto="1"/>
          <bgColor theme="4" tint="-0.24994659260841701"/>
        </patternFill>
      </fill>
      <border>
        <bottom style="thin">
          <color theme="0" tint="-0.24994659260841701"/>
        </bottom>
      </border>
    </dxf>
    <dxf>
      <font>
        <color theme="1"/>
      </font>
      <border>
        <vertical/>
      </border>
    </dxf>
  </dxfs>
  <tableStyles count="2" defaultTableStyle="TableStyleMedium2" defaultPivotStyle="PivotStyleLight16">
    <tableStyle name="V42_ExpenseCategory2" pivot="0" count="7" xr9:uid="{00000000-0011-0000-FFFF-FFFF00000000}">
      <tableStyleElement type="wholeTable" dxfId="409"/>
      <tableStyleElement type="headerRow" dxfId="408"/>
      <tableStyleElement type="totalRow" dxfId="407"/>
      <tableStyleElement type="firstColumn" dxfId="406"/>
      <tableStyleElement type="lastColumn" dxfId="405"/>
      <tableStyleElement type="firstColumnStripe" dxfId="404"/>
      <tableStyleElement type="secondColumnStripe" dxfId="403"/>
    </tableStyle>
    <tableStyle name="V42_IncomeCategory2" pivot="0" count="7" xr9:uid="{00000000-0011-0000-FFFF-FFFF01000000}">
      <tableStyleElement type="wholeTable" dxfId="402"/>
      <tableStyleElement type="headerRow" dxfId="401"/>
      <tableStyleElement type="totalRow" dxfId="400"/>
      <tableStyleElement type="firstColumn" dxfId="399"/>
      <tableStyleElement type="lastColumn" dxfId="398"/>
      <tableStyleElement type="firstColumnStripe" dxfId="397"/>
      <tableStyleElement type="secondColumnStripe" dxfId="396"/>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99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9E4"/>
      <rgbColor rgb="00E4EFF3"/>
      <rgbColor rgb="001849B5"/>
      <rgbColor rgb="0036ACA2"/>
      <rgbColor rgb="00F0BA00"/>
      <rgbColor rgb="00BCD5E1"/>
      <rgbColor rgb="0083B3C9"/>
      <rgbColor rgb="00346378"/>
      <rgbColor rgb="0087533B"/>
      <rgbColor rgb="00C0C0C0"/>
      <rgbColor rgb="00003366"/>
      <rgbColor rgb="00109618"/>
      <rgbColor rgb="00085108"/>
      <rgbColor rgb="00635100"/>
      <rgbColor rgb="0023414F"/>
      <rgbColor rgb="00E1C8BC"/>
      <rgbColor rgb="00593727"/>
      <rgbColor rgb="00333333"/>
    </indexedColors>
    <mruColors>
      <color rgb="FF0DE8F0"/>
      <color rgb="FF0E00FF"/>
      <color rgb="FF666EFF"/>
      <color rgb="FFFF0CF8"/>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14111</xdr:colOff>
      <xdr:row>0</xdr:row>
      <xdr:rowOff>112888</xdr:rowOff>
    </xdr:from>
    <xdr:to>
      <xdr:col>10</xdr:col>
      <xdr:colOff>1030112</xdr:colOff>
      <xdr:row>5</xdr:row>
      <xdr:rowOff>352778</xdr:rowOff>
    </xdr:to>
    <xdr:pic>
      <xdr:nvPicPr>
        <xdr:cNvPr id="2" name="Picture 1">
          <a:extLst>
            <a:ext uri="{FF2B5EF4-FFF2-40B4-BE49-F238E27FC236}">
              <a16:creationId xmlns:a16="http://schemas.microsoft.com/office/drawing/2014/main" id="{D8F617F2-EEF4-ED43-B00B-209F57067F95}"/>
            </a:ext>
          </a:extLst>
        </xdr:cNvPr>
        <xdr:cNvPicPr>
          <a:picLocks noChangeAspect="1"/>
        </xdr:cNvPicPr>
      </xdr:nvPicPr>
      <xdr:blipFill>
        <a:blip xmlns:r="http://schemas.openxmlformats.org/officeDocument/2006/relationships" r:embed="rId1"/>
        <a:stretch>
          <a:fillRect/>
        </a:stretch>
      </xdr:blipFill>
      <xdr:spPr>
        <a:xfrm>
          <a:off x="11867444" y="112888"/>
          <a:ext cx="2144890" cy="21448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3797301</xdr:colOff>
      <xdr:row>0</xdr:row>
      <xdr:rowOff>63500</xdr:rowOff>
    </xdr:from>
    <xdr:to>
      <xdr:col>2</xdr:col>
      <xdr:colOff>1</xdr:colOff>
      <xdr:row>2</xdr:row>
      <xdr:rowOff>363570</xdr:rowOff>
    </xdr:to>
    <xdr:pic>
      <xdr:nvPicPr>
        <xdr:cNvPr id="6" name="Picture 5">
          <a:extLst>
            <a:ext uri="{FF2B5EF4-FFF2-40B4-BE49-F238E27FC236}">
              <a16:creationId xmlns:a16="http://schemas.microsoft.com/office/drawing/2014/main" id="{9281716C-D3A5-F74F-A992-A87FC5AEDA80}"/>
            </a:ext>
          </a:extLst>
        </xdr:cNvPr>
        <xdr:cNvPicPr>
          <a:picLocks noChangeAspect="1"/>
        </xdr:cNvPicPr>
      </xdr:nvPicPr>
      <xdr:blipFill>
        <a:blip xmlns:r="http://schemas.openxmlformats.org/officeDocument/2006/relationships" r:embed="rId1"/>
        <a:stretch>
          <a:fillRect/>
        </a:stretch>
      </xdr:blipFill>
      <xdr:spPr>
        <a:xfrm>
          <a:off x="7327901" y="63500"/>
          <a:ext cx="4127500" cy="13287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0AA7A2AE-082B-43C3-8C8D-F50DA28FF6B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3:O21" totalsRowCount="1" headerRowDxfId="395" dataDxfId="393" totalsRowDxfId="391" headerRowBorderDxfId="394" tableBorderDxfId="392" totalsRowBorderDxfId="390" dataCellStyle="Comma">
  <tableColumns count="15">
    <tableColumn id="1" xr3:uid="{00000000-0010-0000-0000-000001000000}" name="INCOME" totalsRowFunction="custom" dataDxfId="389" totalsRowDxfId="388">
      <totalsRowFormula>"Total " &amp; Table2[[#Headers],[INCOME]]</totalsRowFormula>
    </tableColumn>
    <tableColumn id="2" xr3:uid="{00000000-0010-0000-0000-000002000000}" name="JAN" totalsRowFunction="sum" dataDxfId="387" totalsRowDxfId="386" dataCellStyle="Comma"/>
    <tableColumn id="3" xr3:uid="{00000000-0010-0000-0000-000003000000}" name="FEB" totalsRowFunction="sum" dataDxfId="385" totalsRowDxfId="384" dataCellStyle="Comma"/>
    <tableColumn id="4" xr3:uid="{00000000-0010-0000-0000-000004000000}" name="MAR" totalsRowFunction="sum" dataDxfId="383" totalsRowDxfId="382" dataCellStyle="Comma"/>
    <tableColumn id="5" xr3:uid="{00000000-0010-0000-0000-000005000000}" name="APR" totalsRowFunction="sum" dataDxfId="381" totalsRowDxfId="380" dataCellStyle="Comma"/>
    <tableColumn id="6" xr3:uid="{00000000-0010-0000-0000-000006000000}" name="MAY" totalsRowFunction="sum" dataDxfId="379" totalsRowDxfId="378" dataCellStyle="Comma"/>
    <tableColumn id="7" xr3:uid="{00000000-0010-0000-0000-000007000000}" name="JUN" totalsRowFunction="sum" dataDxfId="377" totalsRowDxfId="376" dataCellStyle="Comma"/>
    <tableColumn id="8" xr3:uid="{00000000-0010-0000-0000-000008000000}" name="JUL" totalsRowFunction="sum" dataDxfId="375" totalsRowDxfId="374" dataCellStyle="Comma"/>
    <tableColumn id="9" xr3:uid="{00000000-0010-0000-0000-000009000000}" name="AUG" totalsRowFunction="sum" dataDxfId="373" totalsRowDxfId="372" dataCellStyle="Comma"/>
    <tableColumn id="10" xr3:uid="{00000000-0010-0000-0000-00000A000000}" name="SEP" totalsRowFunction="sum" dataDxfId="371" totalsRowDxfId="370" dataCellStyle="Comma"/>
    <tableColumn id="11" xr3:uid="{00000000-0010-0000-0000-00000B000000}" name="OCT" totalsRowFunction="sum" dataDxfId="369" totalsRowDxfId="368" dataCellStyle="Comma"/>
    <tableColumn id="12" xr3:uid="{00000000-0010-0000-0000-00000C000000}" name="NOV" totalsRowFunction="sum" dataDxfId="367" totalsRowDxfId="366" dataCellStyle="Comma"/>
    <tableColumn id="13" xr3:uid="{00000000-0010-0000-0000-00000D000000}" name="DEC" totalsRowFunction="sum" dataDxfId="365" totalsRowDxfId="364" dataCellStyle="Comma"/>
    <tableColumn id="14" xr3:uid="{00000000-0010-0000-0000-00000E000000}" name="Total" totalsRowFunction="sum" dataDxfId="363" totalsRowDxfId="362">
      <calculatedColumnFormula>SUM(B14:M14)</calculatedColumnFormula>
    </tableColumn>
    <tableColumn id="15" xr3:uid="{00000000-0010-0000-0000-00000F000000}" name="Avg" totalsRowFunction="custom" dataDxfId="361" totalsRowDxfId="360">
      <calculatedColumnFormula>N14/COLUMNS(B14:M14)</calculatedColumnFormula>
      <totalsRowFormula>Table2[[#Totals],[Total]]/COLUMNS(Table2[[#Totals],[JAN]:[DEC]])</totalsRowFormula>
    </tableColumn>
  </tableColumns>
  <tableStyleInfo name="V42_IncomeCategory2" showFirstColumn="1" showLastColumn="0" showRowStripes="0" showColumnStripes="1"/>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11" displayName="Table11" ref="A111:O116" totalsRowCount="1" headerRowDxfId="71" dataDxfId="69" totalsRowDxfId="67" headerRowBorderDxfId="70" tableBorderDxfId="68" totalsRowBorderDxfId="66">
  <tableColumns count="15">
    <tableColumn id="1" xr3:uid="{00000000-0010-0000-0900-000001000000}" name="SUBSCRIPTIONS" totalsRowFunction="custom" dataDxfId="65" totalsRowDxfId="64">
      <totalsRowFormula>"Total " &amp;Table11[[#Headers],[SUBSCRIPTIONS]]</totalsRowFormula>
    </tableColumn>
    <tableColumn id="2" xr3:uid="{00000000-0010-0000-0900-000002000000}" name="JAN" totalsRowFunction="sum" dataDxfId="63" totalsRowDxfId="62"/>
    <tableColumn id="3" xr3:uid="{00000000-0010-0000-0900-000003000000}" name="FEB" totalsRowFunction="sum" dataDxfId="61" totalsRowDxfId="60"/>
    <tableColumn id="4" xr3:uid="{00000000-0010-0000-0900-000004000000}" name="MAR" totalsRowFunction="sum" dataDxfId="59" totalsRowDxfId="58"/>
    <tableColumn id="5" xr3:uid="{00000000-0010-0000-0900-000005000000}" name="APR" totalsRowFunction="sum" dataDxfId="57" totalsRowDxfId="56"/>
    <tableColumn id="6" xr3:uid="{00000000-0010-0000-0900-000006000000}" name="MAY" totalsRowFunction="sum" dataDxfId="55" totalsRowDxfId="54"/>
    <tableColumn id="7" xr3:uid="{00000000-0010-0000-0900-000007000000}" name="JUN" totalsRowFunction="sum" dataDxfId="53" totalsRowDxfId="52"/>
    <tableColumn id="8" xr3:uid="{00000000-0010-0000-0900-000008000000}" name="JUL" totalsRowFunction="sum" dataDxfId="51" totalsRowDxfId="50"/>
    <tableColumn id="9" xr3:uid="{00000000-0010-0000-0900-000009000000}" name="AUG" totalsRowFunction="sum" dataDxfId="49" totalsRowDxfId="48"/>
    <tableColumn id="10" xr3:uid="{00000000-0010-0000-0900-00000A000000}" name="SEP" totalsRowFunction="sum" dataDxfId="47" totalsRowDxfId="46"/>
    <tableColumn id="11" xr3:uid="{00000000-0010-0000-0900-00000B000000}" name="OCT" totalsRowFunction="sum" dataDxfId="45" totalsRowDxfId="44"/>
    <tableColumn id="12" xr3:uid="{00000000-0010-0000-0900-00000C000000}" name="NOV" totalsRowFunction="sum" dataDxfId="43" totalsRowDxfId="42"/>
    <tableColumn id="13" xr3:uid="{00000000-0010-0000-0900-00000D000000}" name="DEC" totalsRowFunction="sum" dataDxfId="41" totalsRowDxfId="40"/>
    <tableColumn id="14" xr3:uid="{00000000-0010-0000-0900-00000E000000}" name="Total" totalsRowFunction="sum" dataDxfId="39" totalsRowDxfId="38">
      <calculatedColumnFormula>SUM(B112:M112)</calculatedColumnFormula>
    </tableColumn>
    <tableColumn id="15" xr3:uid="{00000000-0010-0000-0900-00000F000000}" name="Avg" totalsRowFunction="custom" dataDxfId="37" totalsRowDxfId="36">
      <calculatedColumnFormula>N112/COLUMNS(B112:M112)</calculatedColumnFormula>
      <totalsRowFormula>Table11[[#Totals],[Total]]/COLUMNS(Table11[[#Totals],[JAN]:[DEC]])</totalsRowFormula>
    </tableColumn>
  </tableColumns>
  <tableStyleInfo name="V42_ExpenseCategory2" showFirstColumn="1" showLastColumn="0" showRowStripes="0" showColumnStripes="1"/>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e12" displayName="Table12" ref="A118:O123" totalsRowCount="1" headerRowDxfId="35" dataDxfId="33" totalsRowDxfId="31" headerRowBorderDxfId="34" tableBorderDxfId="32" totalsRowBorderDxfId="30">
  <tableColumns count="15">
    <tableColumn id="1" xr3:uid="{00000000-0010-0000-0A00-000001000000}" name="MISCELLANEOUS" totalsRowFunction="custom" dataDxfId="29" totalsRowDxfId="28">
      <totalsRowFormula>"Total " &amp;Table12[[#Headers],[MISCELLANEOUS]]</totalsRowFormula>
    </tableColumn>
    <tableColumn id="2" xr3:uid="{00000000-0010-0000-0A00-000002000000}" name="JAN" totalsRowFunction="sum" dataDxfId="27" totalsRowDxfId="26"/>
    <tableColumn id="3" xr3:uid="{00000000-0010-0000-0A00-000003000000}" name="FEB" totalsRowFunction="sum" dataDxfId="25" totalsRowDxfId="24"/>
    <tableColumn id="4" xr3:uid="{00000000-0010-0000-0A00-000004000000}" name="MAR" totalsRowFunction="sum" dataDxfId="23" totalsRowDxfId="22"/>
    <tableColumn id="5" xr3:uid="{00000000-0010-0000-0A00-000005000000}" name="APR" totalsRowFunction="sum" dataDxfId="21" totalsRowDxfId="20"/>
    <tableColumn id="6" xr3:uid="{00000000-0010-0000-0A00-000006000000}" name="MAY" totalsRowFunction="sum" dataDxfId="19" totalsRowDxfId="18"/>
    <tableColumn id="7" xr3:uid="{00000000-0010-0000-0A00-000007000000}" name="JUN" totalsRowFunction="sum" dataDxfId="17" totalsRowDxfId="16"/>
    <tableColumn id="8" xr3:uid="{00000000-0010-0000-0A00-000008000000}" name="JUL" totalsRowFunction="sum" dataDxfId="15" totalsRowDxfId="14"/>
    <tableColumn id="9" xr3:uid="{00000000-0010-0000-0A00-000009000000}" name="AUG" totalsRowFunction="sum" dataDxfId="13" totalsRowDxfId="12"/>
    <tableColumn id="10" xr3:uid="{00000000-0010-0000-0A00-00000A000000}" name="SEP" totalsRowFunction="sum" dataDxfId="11" totalsRowDxfId="10"/>
    <tableColumn id="11" xr3:uid="{00000000-0010-0000-0A00-00000B000000}" name="OCT" totalsRowFunction="sum" dataDxfId="9" totalsRowDxfId="8"/>
    <tableColumn id="12" xr3:uid="{00000000-0010-0000-0A00-00000C000000}" name="NOV" totalsRowFunction="sum" dataDxfId="7" totalsRowDxfId="6"/>
    <tableColumn id="13" xr3:uid="{00000000-0010-0000-0A00-00000D000000}" name="DEC" totalsRowFunction="sum" dataDxfId="5" totalsRowDxfId="4"/>
    <tableColumn id="14" xr3:uid="{00000000-0010-0000-0A00-00000E000000}" name="Total" totalsRowFunction="sum" dataDxfId="3" totalsRowDxfId="2">
      <calculatedColumnFormula>SUM(B119:M119)</calculatedColumnFormula>
    </tableColumn>
    <tableColumn id="15" xr3:uid="{00000000-0010-0000-0A00-00000F000000}" name="Avg" totalsRowFunction="custom" dataDxfId="1" totalsRowDxfId="0">
      <calculatedColumnFormula>N119/COLUMNS(B119:M119)</calculatedColumnFormula>
      <totalsRowFormula>Table12[[#Totals],[Total]]/COLUMNS(Table12[[#Totals],[JAN]:[DEC]])</totalsRowFormula>
    </tableColumn>
  </tableColumns>
  <tableStyleInfo name="V42_ExpenseCategory2" showFirstColumn="1" showLastColumn="0" showRowStripes="0"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23:O37" totalsRowCount="1" headerRowDxfId="359" dataDxfId="357" totalsRowDxfId="355" headerRowBorderDxfId="358" tableBorderDxfId="356" totalsRowBorderDxfId="354" dataCellStyle="Comma">
  <tableColumns count="15">
    <tableColumn id="1" xr3:uid="{00000000-0010-0000-0100-000001000000}" name="HOME EXPENSES" totalsRowFunction="custom" dataDxfId="353" totalsRowDxfId="352">
      <totalsRowFormula>"Total "&amp;Table3[[#Headers],[HOME EXPENSES]]</totalsRowFormula>
    </tableColumn>
    <tableColumn id="2" xr3:uid="{00000000-0010-0000-0100-000002000000}" name="JAN" totalsRowFunction="sum" dataDxfId="351" totalsRowDxfId="350" dataCellStyle="Comma"/>
    <tableColumn id="3" xr3:uid="{00000000-0010-0000-0100-000003000000}" name="FEB" totalsRowFunction="sum" dataDxfId="349" totalsRowDxfId="348" dataCellStyle="Comma"/>
    <tableColumn id="4" xr3:uid="{00000000-0010-0000-0100-000004000000}" name="MAR" totalsRowFunction="sum" dataDxfId="347" totalsRowDxfId="346" dataCellStyle="Comma"/>
    <tableColumn id="5" xr3:uid="{00000000-0010-0000-0100-000005000000}" name="APR" totalsRowFunction="sum" dataDxfId="345" totalsRowDxfId="344" dataCellStyle="Comma"/>
    <tableColumn id="6" xr3:uid="{00000000-0010-0000-0100-000006000000}" name="MAY" totalsRowFunction="sum" dataDxfId="343" totalsRowDxfId="342" dataCellStyle="Comma"/>
    <tableColumn id="7" xr3:uid="{00000000-0010-0000-0100-000007000000}" name="JUN" totalsRowFunction="sum" dataDxfId="341" totalsRowDxfId="340" dataCellStyle="Comma"/>
    <tableColumn id="8" xr3:uid="{00000000-0010-0000-0100-000008000000}" name="JUL" totalsRowFunction="sum" dataDxfId="339" totalsRowDxfId="338" dataCellStyle="Comma"/>
    <tableColumn id="9" xr3:uid="{00000000-0010-0000-0100-000009000000}" name="AUG" totalsRowFunction="sum" dataDxfId="337" totalsRowDxfId="336" dataCellStyle="Comma"/>
    <tableColumn id="10" xr3:uid="{00000000-0010-0000-0100-00000A000000}" name="SEP" totalsRowFunction="sum" dataDxfId="335" totalsRowDxfId="334" dataCellStyle="Comma"/>
    <tableColumn id="11" xr3:uid="{00000000-0010-0000-0100-00000B000000}" name="OCT" totalsRowFunction="sum" dataDxfId="333" totalsRowDxfId="332" dataCellStyle="Comma"/>
    <tableColumn id="12" xr3:uid="{00000000-0010-0000-0100-00000C000000}" name="NOV" totalsRowFunction="sum" dataDxfId="331" totalsRowDxfId="330" dataCellStyle="Comma"/>
    <tableColumn id="13" xr3:uid="{00000000-0010-0000-0100-00000D000000}" name="DEC" totalsRowFunction="sum" dataDxfId="329" totalsRowDxfId="328" dataCellStyle="Comma"/>
    <tableColumn id="14" xr3:uid="{00000000-0010-0000-0100-00000E000000}" name="Total" totalsRowFunction="sum" dataDxfId="327" totalsRowDxfId="326">
      <calculatedColumnFormula>SUM(B24:M24)</calculatedColumnFormula>
    </tableColumn>
    <tableColumn id="15" xr3:uid="{00000000-0010-0000-0100-00000F000000}" name="Avg" totalsRowFunction="custom" dataDxfId="325" totalsRowDxfId="324">
      <calculatedColumnFormula>N24/COLUMNS(B24:M24)</calculatedColumnFormula>
      <totalsRowFormula>Table3[[#Totals],[Total]]/COLUMNS(Table3[[#Totals],[JAN]:[DEC]])</totalsRowFormula>
    </tableColumn>
  </tableColumns>
  <tableStyleInfo name="V42_ExpenseCategory2" showFirstColumn="1" showLastColumn="0" showRowStripes="0"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39:O47" totalsRowCount="1" headerRowDxfId="323" dataDxfId="321" totalsRowDxfId="319" headerRowBorderDxfId="322" tableBorderDxfId="320" totalsRowBorderDxfId="318" dataCellStyle="Comma">
  <tableColumns count="15">
    <tableColumn id="1" xr3:uid="{00000000-0010-0000-0200-000001000000}" name="TRANSPORTATION" totalsRowFunction="custom" dataDxfId="317" totalsRowDxfId="316">
      <totalsRowFormula>"Total "&amp;Table4[[#Headers],[TRANSPORTATION]]</totalsRowFormula>
    </tableColumn>
    <tableColumn id="2" xr3:uid="{00000000-0010-0000-0200-000002000000}" name="JAN" totalsRowFunction="sum" dataDxfId="315" totalsRowDxfId="314" dataCellStyle="Comma"/>
    <tableColumn id="3" xr3:uid="{00000000-0010-0000-0200-000003000000}" name="FEB" totalsRowFunction="sum" dataDxfId="313" totalsRowDxfId="312" dataCellStyle="Comma"/>
    <tableColumn id="4" xr3:uid="{00000000-0010-0000-0200-000004000000}" name="MAR" totalsRowFunction="sum" dataDxfId="311" totalsRowDxfId="310" dataCellStyle="Comma"/>
    <tableColumn id="5" xr3:uid="{00000000-0010-0000-0200-000005000000}" name="APR" totalsRowFunction="sum" dataDxfId="309" totalsRowDxfId="308" dataCellStyle="Comma"/>
    <tableColumn id="6" xr3:uid="{00000000-0010-0000-0200-000006000000}" name="MAY" totalsRowFunction="sum" dataDxfId="307" totalsRowDxfId="306" dataCellStyle="Comma"/>
    <tableColumn id="7" xr3:uid="{00000000-0010-0000-0200-000007000000}" name="JUN" totalsRowFunction="sum" dataDxfId="305" totalsRowDxfId="304" dataCellStyle="Comma"/>
    <tableColumn id="8" xr3:uid="{00000000-0010-0000-0200-000008000000}" name="JUL" totalsRowFunction="sum" dataDxfId="303" totalsRowDxfId="302" dataCellStyle="Comma"/>
    <tableColumn id="9" xr3:uid="{00000000-0010-0000-0200-000009000000}" name="AUG" totalsRowFunction="sum" dataDxfId="301" totalsRowDxfId="300" dataCellStyle="Comma"/>
    <tableColumn id="10" xr3:uid="{00000000-0010-0000-0200-00000A000000}" name="SEP" totalsRowFunction="sum" dataDxfId="299" totalsRowDxfId="298" dataCellStyle="Comma"/>
    <tableColumn id="11" xr3:uid="{00000000-0010-0000-0200-00000B000000}" name="OCT" totalsRowFunction="sum" dataDxfId="297" totalsRowDxfId="296" dataCellStyle="Comma"/>
    <tableColumn id="12" xr3:uid="{00000000-0010-0000-0200-00000C000000}" name="NOV" totalsRowFunction="sum" dataDxfId="295" totalsRowDxfId="294" dataCellStyle="Comma"/>
    <tableColumn id="13" xr3:uid="{00000000-0010-0000-0200-00000D000000}" name="DEC" totalsRowFunction="sum" dataDxfId="293" totalsRowDxfId="292" dataCellStyle="Comma"/>
    <tableColumn id="14" xr3:uid="{00000000-0010-0000-0200-00000E000000}" name="Total" totalsRowFunction="sum" dataDxfId="291" totalsRowDxfId="290">
      <calculatedColumnFormula>SUM(B40:M40)</calculatedColumnFormula>
    </tableColumn>
    <tableColumn id="15" xr3:uid="{00000000-0010-0000-0200-00000F000000}" name="Avg" totalsRowFunction="custom" dataDxfId="289" totalsRowDxfId="288">
      <calculatedColumnFormula>N40/COLUMNS(B40:M40)</calculatedColumnFormula>
      <totalsRowFormula>Table4[[#Totals],[Total]]/COLUMNS(Table4[[#Totals],[JAN]:[DEC]])</totalsRowFormula>
    </tableColumn>
  </tableColumns>
  <tableStyleInfo name="V42_ExpenseCategory2" showFirstColumn="1" showLastColumn="0" showRowStripes="0"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49:O57" totalsRowCount="1" headerRowDxfId="287" dataDxfId="285" totalsRowDxfId="283" headerRowBorderDxfId="286" tableBorderDxfId="284" totalsRowBorderDxfId="282" dataCellStyle="Comma">
  <tableColumns count="15">
    <tableColumn id="1" xr3:uid="{00000000-0010-0000-0300-000001000000}" name="HEALTH" totalsRowFunction="custom" dataDxfId="281" totalsRowDxfId="280">
      <totalsRowFormula>"Total "&amp;Table5[[#Headers],[HEALTH]]</totalsRowFormula>
    </tableColumn>
    <tableColumn id="2" xr3:uid="{00000000-0010-0000-0300-000002000000}" name="JAN" totalsRowFunction="sum" dataDxfId="279" totalsRowDxfId="278" dataCellStyle="Comma"/>
    <tableColumn id="3" xr3:uid="{00000000-0010-0000-0300-000003000000}" name="FEB" totalsRowFunction="sum" dataDxfId="277" totalsRowDxfId="276" dataCellStyle="Comma"/>
    <tableColumn id="4" xr3:uid="{00000000-0010-0000-0300-000004000000}" name="MAR" totalsRowFunction="sum" dataDxfId="275" totalsRowDxfId="274" dataCellStyle="Comma"/>
    <tableColumn id="5" xr3:uid="{00000000-0010-0000-0300-000005000000}" name="APR" totalsRowFunction="sum" dataDxfId="273" totalsRowDxfId="272" dataCellStyle="Comma"/>
    <tableColumn id="6" xr3:uid="{00000000-0010-0000-0300-000006000000}" name="MAY" totalsRowFunction="sum" dataDxfId="271" totalsRowDxfId="270" dataCellStyle="Comma"/>
    <tableColumn id="7" xr3:uid="{00000000-0010-0000-0300-000007000000}" name="JUN" totalsRowFunction="sum" dataDxfId="269" totalsRowDxfId="268" dataCellStyle="Comma"/>
    <tableColumn id="8" xr3:uid="{00000000-0010-0000-0300-000008000000}" name="JUL" totalsRowFunction="sum" dataDxfId="267" totalsRowDxfId="266" dataCellStyle="Comma"/>
    <tableColumn id="9" xr3:uid="{00000000-0010-0000-0300-000009000000}" name="AUG" totalsRowFunction="sum" dataDxfId="265" totalsRowDxfId="264" dataCellStyle="Comma"/>
    <tableColumn id="10" xr3:uid="{00000000-0010-0000-0300-00000A000000}" name="SEP" totalsRowFunction="sum" dataDxfId="263" totalsRowDxfId="262" dataCellStyle="Comma"/>
    <tableColumn id="11" xr3:uid="{00000000-0010-0000-0300-00000B000000}" name="OCT" totalsRowFunction="sum" dataDxfId="261" totalsRowDxfId="260" dataCellStyle="Comma"/>
    <tableColumn id="12" xr3:uid="{00000000-0010-0000-0300-00000C000000}" name="NOV" totalsRowFunction="sum" dataDxfId="259" totalsRowDxfId="258" dataCellStyle="Comma"/>
    <tableColumn id="13" xr3:uid="{00000000-0010-0000-0300-00000D000000}" name="DEC" totalsRowFunction="sum" dataDxfId="257" totalsRowDxfId="256" dataCellStyle="Comma"/>
    <tableColumn id="14" xr3:uid="{00000000-0010-0000-0300-00000E000000}" name="Total" totalsRowFunction="sum" dataDxfId="255" totalsRowDxfId="254">
      <calculatedColumnFormula>SUM(B50:M50)</calculatedColumnFormula>
    </tableColumn>
    <tableColumn id="15" xr3:uid="{00000000-0010-0000-0300-00000F000000}" name="Avg" totalsRowFunction="custom" dataDxfId="253" totalsRowDxfId="252">
      <calculatedColumnFormula>N50/COLUMNS(B50:M50)</calculatedColumnFormula>
      <totalsRowFormula>Table5[[#Totals],[Total]]/COLUMNS(Table5[[#Totals],[JAN]:[DEC]])</totalsRowFormula>
    </tableColumn>
  </tableColumns>
  <tableStyleInfo name="V42_ExpenseCategory2" showFirstColumn="1" showLastColumn="0" showRowStripes="0" showColumnStripes="1"/>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59:O64" totalsRowCount="1" headerRowDxfId="251" dataDxfId="249" totalsRowDxfId="247" headerRowBorderDxfId="250" tableBorderDxfId="248" totalsRowBorderDxfId="246">
  <tableColumns count="15">
    <tableColumn id="1" xr3:uid="{00000000-0010-0000-0400-000001000000}" name="CHARITY/GIFTS" totalsRowFunction="custom" dataDxfId="245" totalsRowDxfId="244">
      <totalsRowFormula>"Total " &amp; Table6[[#Headers],[CHARITY/GIFTS]]</totalsRowFormula>
    </tableColumn>
    <tableColumn id="2" xr3:uid="{00000000-0010-0000-0400-000002000000}" name="JAN" totalsRowFunction="sum" dataDxfId="243" totalsRowDxfId="242"/>
    <tableColumn id="3" xr3:uid="{00000000-0010-0000-0400-000003000000}" name="FEB" totalsRowFunction="sum" dataDxfId="241" totalsRowDxfId="240"/>
    <tableColumn id="4" xr3:uid="{00000000-0010-0000-0400-000004000000}" name="MAR" totalsRowFunction="sum" dataDxfId="239" totalsRowDxfId="238"/>
    <tableColumn id="5" xr3:uid="{00000000-0010-0000-0400-000005000000}" name="APR" totalsRowFunction="sum" dataDxfId="237" totalsRowDxfId="236"/>
    <tableColumn id="6" xr3:uid="{00000000-0010-0000-0400-000006000000}" name="MAY" totalsRowFunction="sum" dataDxfId="235" totalsRowDxfId="234"/>
    <tableColumn id="7" xr3:uid="{00000000-0010-0000-0400-000007000000}" name="JUN" totalsRowFunction="sum" dataDxfId="233" totalsRowDxfId="232"/>
    <tableColumn id="8" xr3:uid="{00000000-0010-0000-0400-000008000000}" name="JUL" totalsRowFunction="sum" dataDxfId="231" totalsRowDxfId="230"/>
    <tableColumn id="9" xr3:uid="{00000000-0010-0000-0400-000009000000}" name="AUG" totalsRowFunction="sum" dataDxfId="229" totalsRowDxfId="228"/>
    <tableColumn id="10" xr3:uid="{00000000-0010-0000-0400-00000A000000}" name="SEP" totalsRowFunction="sum" dataDxfId="227" totalsRowDxfId="226"/>
    <tableColumn id="11" xr3:uid="{00000000-0010-0000-0400-00000B000000}" name="OCT" totalsRowFunction="sum" dataDxfId="225" totalsRowDxfId="224"/>
    <tableColumn id="12" xr3:uid="{00000000-0010-0000-0400-00000C000000}" name="NOV" totalsRowFunction="sum" dataDxfId="223" totalsRowDxfId="222"/>
    <tableColumn id="13" xr3:uid="{00000000-0010-0000-0400-00000D000000}" name="DEC" totalsRowFunction="sum" dataDxfId="221" totalsRowDxfId="220"/>
    <tableColumn id="14" xr3:uid="{00000000-0010-0000-0400-00000E000000}" name="Total" totalsRowFunction="sum" dataDxfId="219" totalsRowDxfId="218">
      <calculatedColumnFormula>SUM(B60:M60)</calculatedColumnFormula>
    </tableColumn>
    <tableColumn id="15" xr3:uid="{00000000-0010-0000-0400-00000F000000}" name="Avg" totalsRowFunction="custom" dataDxfId="217" totalsRowDxfId="216">
      <calculatedColumnFormula>N60/COLUMNS(B60:M60)</calculatedColumnFormula>
      <totalsRowFormula>Table6[[#Totals],[Total]]/COLUMNS(Table6[[#Totals],[JAN]:[DEC]])</totalsRowFormula>
    </tableColumn>
  </tableColumns>
  <tableStyleInfo name="V42_ExpenseCategory2" showFirstColumn="1" showLastColumn="0" showRowStripes="0" showColumnStripes="1"/>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A66:O76" totalsRowCount="1" headerRowDxfId="215" dataDxfId="213" totalsRowDxfId="211" headerRowBorderDxfId="214" tableBorderDxfId="212" totalsRowBorderDxfId="210" dataCellStyle="Comma">
  <tableColumns count="15">
    <tableColumn id="1" xr3:uid="{00000000-0010-0000-0500-000001000000}" name="DAILY LIVING" totalsRowFunction="custom" dataDxfId="209" totalsRowDxfId="208">
      <totalsRowFormula>"Total " &amp; Table7[[#Headers],[DAILY LIVING]]</totalsRowFormula>
    </tableColumn>
    <tableColumn id="2" xr3:uid="{00000000-0010-0000-0500-000002000000}" name="JAN" totalsRowFunction="sum" dataDxfId="207" totalsRowDxfId="206" dataCellStyle="Comma"/>
    <tableColumn id="3" xr3:uid="{00000000-0010-0000-0500-000003000000}" name="FEB" totalsRowFunction="sum" dataDxfId="205" totalsRowDxfId="204" dataCellStyle="Comma"/>
    <tableColumn id="4" xr3:uid="{00000000-0010-0000-0500-000004000000}" name="MAR" totalsRowFunction="sum" dataDxfId="203" totalsRowDxfId="202" dataCellStyle="Comma"/>
    <tableColumn id="5" xr3:uid="{00000000-0010-0000-0500-000005000000}" name="APR" totalsRowFunction="sum" dataDxfId="201" totalsRowDxfId="200" dataCellStyle="Comma"/>
    <tableColumn id="6" xr3:uid="{00000000-0010-0000-0500-000006000000}" name="MAY" totalsRowFunction="sum" dataDxfId="199" totalsRowDxfId="198" dataCellStyle="Comma"/>
    <tableColumn id="7" xr3:uid="{00000000-0010-0000-0500-000007000000}" name="JUN" totalsRowFunction="sum" dataDxfId="197" totalsRowDxfId="196" dataCellStyle="Comma"/>
    <tableColumn id="8" xr3:uid="{00000000-0010-0000-0500-000008000000}" name="JUL" totalsRowFunction="sum" dataDxfId="195" totalsRowDxfId="194" dataCellStyle="Comma"/>
    <tableColumn id="9" xr3:uid="{00000000-0010-0000-0500-000009000000}" name="AUG" totalsRowFunction="sum" dataDxfId="193" totalsRowDxfId="192" dataCellStyle="Comma"/>
    <tableColumn id="10" xr3:uid="{00000000-0010-0000-0500-00000A000000}" name="SEP" totalsRowFunction="sum" dataDxfId="191" totalsRowDxfId="190" dataCellStyle="Comma"/>
    <tableColumn id="11" xr3:uid="{00000000-0010-0000-0500-00000B000000}" name="OCT" totalsRowFunction="sum" dataDxfId="189" totalsRowDxfId="188" dataCellStyle="Comma"/>
    <tableColumn id="12" xr3:uid="{00000000-0010-0000-0500-00000C000000}" name="NOV" totalsRowFunction="sum" dataDxfId="187" totalsRowDxfId="186" dataCellStyle="Comma"/>
    <tableColumn id="13" xr3:uid="{00000000-0010-0000-0500-00000D000000}" name="DEC" totalsRowFunction="sum" dataDxfId="185" totalsRowDxfId="184" dataCellStyle="Comma"/>
    <tableColumn id="14" xr3:uid="{00000000-0010-0000-0500-00000E000000}" name="Total" totalsRowFunction="sum" dataDxfId="183" totalsRowDxfId="182">
      <calculatedColumnFormula>SUM(B67:M67)</calculatedColumnFormula>
    </tableColumn>
    <tableColumn id="15" xr3:uid="{00000000-0010-0000-0500-00000F000000}" name="Avg" totalsRowFunction="custom" dataDxfId="181" totalsRowDxfId="180">
      <calculatedColumnFormula>N67/COLUMNS(B67:M67)</calculatedColumnFormula>
      <totalsRowFormula>Table7[[#Totals],[Total]]/COLUMNS(Table7[[#Totals],[JAN]:[DEC]])</totalsRowFormula>
    </tableColumn>
  </tableColumns>
  <tableStyleInfo name="V42_ExpenseCategory2" showFirstColumn="1" showLastColumn="0" showRowStripes="0" showColumnStripes="1"/>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8" displayName="Table8" ref="A78:O90" totalsRowCount="1" headerRowDxfId="179" dataDxfId="177" totalsRowDxfId="175" headerRowBorderDxfId="178" tableBorderDxfId="176" totalsRowBorderDxfId="174" dataCellStyle="Comma">
  <tableColumns count="15">
    <tableColumn id="1" xr3:uid="{00000000-0010-0000-0600-000001000000}" name="ENTERTAINMENT" totalsRowFunction="custom" dataDxfId="173" totalsRowDxfId="172">
      <totalsRowFormula>"Total " &amp; Table8[[#Headers],[ENTERTAINMENT]]</totalsRowFormula>
    </tableColumn>
    <tableColumn id="2" xr3:uid="{00000000-0010-0000-0600-000002000000}" name="JAN" totalsRowFunction="sum" dataDxfId="171" totalsRowDxfId="170" dataCellStyle="Comma"/>
    <tableColumn id="3" xr3:uid="{00000000-0010-0000-0600-000003000000}" name="FEB" totalsRowFunction="sum" dataDxfId="169" totalsRowDxfId="168" dataCellStyle="Comma"/>
    <tableColumn id="4" xr3:uid="{00000000-0010-0000-0600-000004000000}" name="MAR" totalsRowFunction="sum" dataDxfId="167" totalsRowDxfId="166" dataCellStyle="Comma"/>
    <tableColumn id="5" xr3:uid="{00000000-0010-0000-0600-000005000000}" name="APR" totalsRowFunction="sum" dataDxfId="165" totalsRowDxfId="164" dataCellStyle="Comma"/>
    <tableColumn id="6" xr3:uid="{00000000-0010-0000-0600-000006000000}" name="MAY" totalsRowFunction="sum" dataDxfId="163" totalsRowDxfId="162" dataCellStyle="Comma"/>
    <tableColumn id="7" xr3:uid="{00000000-0010-0000-0600-000007000000}" name="JUN" totalsRowFunction="sum" dataDxfId="161" totalsRowDxfId="160" dataCellStyle="Comma"/>
    <tableColumn id="8" xr3:uid="{00000000-0010-0000-0600-000008000000}" name="JUL" totalsRowFunction="sum" dataDxfId="159" totalsRowDxfId="158" dataCellStyle="Comma"/>
    <tableColumn id="9" xr3:uid="{00000000-0010-0000-0600-000009000000}" name="AUG" totalsRowFunction="sum" dataDxfId="157" totalsRowDxfId="156" dataCellStyle="Comma"/>
    <tableColumn id="10" xr3:uid="{00000000-0010-0000-0600-00000A000000}" name="SEP" totalsRowFunction="sum" dataDxfId="155" totalsRowDxfId="154" dataCellStyle="Comma"/>
    <tableColumn id="11" xr3:uid="{00000000-0010-0000-0600-00000B000000}" name="OCT" totalsRowFunction="sum" dataDxfId="153" totalsRowDxfId="152" dataCellStyle="Comma"/>
    <tableColumn id="12" xr3:uid="{00000000-0010-0000-0600-00000C000000}" name="NOV" totalsRowFunction="sum" dataDxfId="151" totalsRowDxfId="150" dataCellStyle="Comma"/>
    <tableColumn id="13" xr3:uid="{00000000-0010-0000-0600-00000D000000}" name="DEC" totalsRowFunction="sum" dataDxfId="149" totalsRowDxfId="148" dataCellStyle="Comma"/>
    <tableColumn id="14" xr3:uid="{00000000-0010-0000-0600-00000E000000}" name="Total" totalsRowFunction="sum" dataDxfId="147" totalsRowDxfId="146">
      <calculatedColumnFormula>SUM(B79:M79)</calculatedColumnFormula>
    </tableColumn>
    <tableColumn id="15" xr3:uid="{00000000-0010-0000-0600-00000F000000}" name="Avg" totalsRowFunction="custom" dataDxfId="145" totalsRowDxfId="144">
      <calculatedColumnFormula>N79/COLUMNS(B79:M79)</calculatedColumnFormula>
      <totalsRowFormula>Table8[[#Totals],[Total]]/COLUMNS(Table8[[#Totals],[JAN]:[DEC]])</totalsRowFormula>
    </tableColumn>
  </tableColumns>
  <tableStyleInfo name="V42_ExpenseCategory2" showFirstColumn="1" showLastColumn="0" showRowStripes="0" showColumnStripes="1"/>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A92:O99" totalsRowCount="1" headerRowDxfId="143" dataDxfId="141" totalsRowDxfId="139" headerRowBorderDxfId="142" tableBorderDxfId="140" totalsRowBorderDxfId="138" dataCellStyle="Comma">
  <tableColumns count="15">
    <tableColumn id="1" xr3:uid="{00000000-0010-0000-0700-000001000000}" name="SAVINGS" totalsRowFunction="custom" dataDxfId="137" totalsRowDxfId="136">
      <totalsRowFormula>"Total " &amp;Table9[[#Headers],[SAVINGS]]</totalsRowFormula>
    </tableColumn>
    <tableColumn id="2" xr3:uid="{00000000-0010-0000-0700-000002000000}" name="JAN" totalsRowFunction="sum" dataDxfId="135" totalsRowDxfId="134" dataCellStyle="Comma"/>
    <tableColumn id="3" xr3:uid="{00000000-0010-0000-0700-000003000000}" name="FEB" totalsRowFunction="sum" dataDxfId="133" totalsRowDxfId="132" dataCellStyle="Comma"/>
    <tableColumn id="4" xr3:uid="{00000000-0010-0000-0700-000004000000}" name="MAR" totalsRowFunction="sum" dataDxfId="131" totalsRowDxfId="130" dataCellStyle="Comma"/>
    <tableColumn id="5" xr3:uid="{00000000-0010-0000-0700-000005000000}" name="APR" totalsRowFunction="sum" dataDxfId="129" totalsRowDxfId="128" dataCellStyle="Comma"/>
    <tableColumn id="6" xr3:uid="{00000000-0010-0000-0700-000006000000}" name="MAY" totalsRowFunction="sum" dataDxfId="127" totalsRowDxfId="126" dataCellStyle="Comma"/>
    <tableColumn id="7" xr3:uid="{00000000-0010-0000-0700-000007000000}" name="JUN" totalsRowFunction="sum" dataDxfId="125" totalsRowDxfId="124" dataCellStyle="Comma"/>
    <tableColumn id="8" xr3:uid="{00000000-0010-0000-0700-000008000000}" name="JUL" totalsRowFunction="sum" dataDxfId="123" totalsRowDxfId="122" dataCellStyle="Comma"/>
    <tableColumn id="9" xr3:uid="{00000000-0010-0000-0700-000009000000}" name="AUG" totalsRowFunction="sum" dataDxfId="121" totalsRowDxfId="120" dataCellStyle="Comma"/>
    <tableColumn id="10" xr3:uid="{00000000-0010-0000-0700-00000A000000}" name="SEP" totalsRowFunction="sum" dataDxfId="119" totalsRowDxfId="118" dataCellStyle="Comma"/>
    <tableColumn id="11" xr3:uid="{00000000-0010-0000-0700-00000B000000}" name="OCT" totalsRowFunction="sum" dataDxfId="117" totalsRowDxfId="116" dataCellStyle="Comma"/>
    <tableColumn id="12" xr3:uid="{00000000-0010-0000-0700-00000C000000}" name="NOV" totalsRowFunction="sum" dataDxfId="115" totalsRowDxfId="114" dataCellStyle="Comma"/>
    <tableColumn id="13" xr3:uid="{00000000-0010-0000-0700-00000D000000}" name="DEC" totalsRowFunction="sum" dataDxfId="113" totalsRowDxfId="112" dataCellStyle="Comma"/>
    <tableColumn id="14" xr3:uid="{00000000-0010-0000-0700-00000E000000}" name="Total" totalsRowFunction="sum" dataDxfId="111" totalsRowDxfId="110">
      <calculatedColumnFormula>SUM(B93:M93)</calculatedColumnFormula>
    </tableColumn>
    <tableColumn id="15" xr3:uid="{00000000-0010-0000-0700-00000F000000}" name="Avg" totalsRowFunction="custom" dataDxfId="109" totalsRowDxfId="108">
      <calculatedColumnFormula>N93/COLUMNS(B93:M93)</calculatedColumnFormula>
      <totalsRowFormula>Table9[[#Totals],[Total]]/COLUMNS(Table9[[#Totals],[JAN]:[DEC]])</totalsRowFormula>
    </tableColumn>
  </tableColumns>
  <tableStyleInfo name="V42_ExpenseCategory2" showFirstColumn="1" showLastColumn="0" showRowStripes="0" showColumnStripes="1"/>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A101:O109" totalsRowCount="1" headerRowDxfId="107" dataDxfId="105" totalsRowDxfId="103" headerRowBorderDxfId="106" tableBorderDxfId="104" totalsRowBorderDxfId="102" dataCellStyle="Comma">
  <tableColumns count="15">
    <tableColumn id="1" xr3:uid="{00000000-0010-0000-0800-000001000000}" name="OBLIGATIONS" totalsRowFunction="custom" dataDxfId="101" totalsRowDxfId="100">
      <totalsRowFormula>"Total " &amp; Table10[[#Headers],[OBLIGATIONS]]</totalsRowFormula>
    </tableColumn>
    <tableColumn id="2" xr3:uid="{00000000-0010-0000-0800-000002000000}" name="JAN" totalsRowFunction="sum" dataDxfId="99" totalsRowDxfId="98" dataCellStyle="Comma"/>
    <tableColumn id="3" xr3:uid="{00000000-0010-0000-0800-000003000000}" name="FEB" totalsRowFunction="sum" dataDxfId="97" totalsRowDxfId="96" dataCellStyle="Comma"/>
    <tableColumn id="4" xr3:uid="{00000000-0010-0000-0800-000004000000}" name="MAR" totalsRowFunction="sum" dataDxfId="95" totalsRowDxfId="94" dataCellStyle="Comma"/>
    <tableColumn id="5" xr3:uid="{00000000-0010-0000-0800-000005000000}" name="APR" totalsRowFunction="sum" dataDxfId="93" totalsRowDxfId="92" dataCellStyle="Comma"/>
    <tableColumn id="6" xr3:uid="{00000000-0010-0000-0800-000006000000}" name="MAY" totalsRowFunction="sum" dataDxfId="91" totalsRowDxfId="90" dataCellStyle="Comma"/>
    <tableColumn id="7" xr3:uid="{00000000-0010-0000-0800-000007000000}" name="JUN" totalsRowFunction="sum" dataDxfId="89" totalsRowDxfId="88" dataCellStyle="Comma"/>
    <tableColumn id="8" xr3:uid="{00000000-0010-0000-0800-000008000000}" name="JUL" totalsRowFunction="sum" dataDxfId="87" totalsRowDxfId="86" dataCellStyle="Comma"/>
    <tableColumn id="9" xr3:uid="{00000000-0010-0000-0800-000009000000}" name="AUG" totalsRowFunction="sum" dataDxfId="85" totalsRowDxfId="84" dataCellStyle="Comma"/>
    <tableColumn id="10" xr3:uid="{00000000-0010-0000-0800-00000A000000}" name="SEP" totalsRowFunction="sum" dataDxfId="83" totalsRowDxfId="82" dataCellStyle="Comma"/>
    <tableColumn id="11" xr3:uid="{00000000-0010-0000-0800-00000B000000}" name="OCT" totalsRowFunction="sum" dataDxfId="81" totalsRowDxfId="80" dataCellStyle="Comma"/>
    <tableColumn id="12" xr3:uid="{00000000-0010-0000-0800-00000C000000}" name="NOV" totalsRowFunction="sum" dataDxfId="79" totalsRowDxfId="78" dataCellStyle="Comma"/>
    <tableColumn id="13" xr3:uid="{00000000-0010-0000-0800-00000D000000}" name="DEC" totalsRowFunction="sum" dataDxfId="77" totalsRowDxfId="76" dataCellStyle="Comma"/>
    <tableColumn id="14" xr3:uid="{00000000-0010-0000-0800-00000E000000}" name="Total" totalsRowFunction="sum" dataDxfId="75" totalsRowDxfId="74">
      <calculatedColumnFormula>SUM(B102:M102)</calculatedColumnFormula>
    </tableColumn>
    <tableColumn id="15" xr3:uid="{00000000-0010-0000-0800-00000F000000}" name="Avg" totalsRowFunction="custom" dataDxfId="73" totalsRowDxfId="72">
      <calculatedColumnFormula>N102/COLUMNS(B102:M102)</calculatedColumnFormula>
      <totalsRowFormula>Table10[[#Totals],[Total]]/COLUMNS(Table10[[#Totals],[JAN]:[DEC]])</totalsRowFormula>
    </tableColumn>
  </tableColumns>
  <tableStyleInfo name="V42_ExpenseCategory2" showFirstColumn="1" showLastColumn="0" showRowStripes="0" showColumnStripes="1"/>
</table>
</file>

<file path=xl/theme/theme1.xml><?xml version="1.0" encoding="utf-8"?>
<a:theme xmlns:a="http://schemas.openxmlformats.org/drawingml/2006/main" name="Vertex42">
  <a:themeElements>
    <a:clrScheme name="Office42">
      <a:dk1>
        <a:sysClr val="windowText" lastClr="000000"/>
      </a:dk1>
      <a:lt1>
        <a:srgbClr val="FFFFFF"/>
      </a:lt1>
      <a:dk2>
        <a:srgbClr val="283C61"/>
      </a:dk2>
      <a:lt2>
        <a:srgbClr val="F1EBDD"/>
      </a:lt2>
      <a:accent1>
        <a:srgbClr val="597CBB"/>
      </a:accent1>
      <a:accent2>
        <a:srgbClr val="BB5965"/>
      </a:accent2>
      <a:accent3>
        <a:srgbClr val="6CBB59"/>
      </a:accent3>
      <a:accent4>
        <a:srgbClr val="BB7C59"/>
      </a:accent4>
      <a:accent5>
        <a:srgbClr val="9F59BB"/>
      </a:accent5>
      <a:accent6>
        <a:srgbClr val="59BBAB"/>
      </a:accent6>
      <a:hlink>
        <a:srgbClr val="BFD9B6"/>
      </a:hlink>
      <a:folHlink>
        <a:srgbClr val="D0B6D9"/>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13" Type="http://schemas.openxmlformats.org/officeDocument/2006/relationships/table" Target="../tables/table10.xml"/><Relationship Id="rId3" Type="http://schemas.openxmlformats.org/officeDocument/2006/relationships/vmlDrawing" Target="../drawings/vmlDrawing1.vml"/><Relationship Id="rId7" Type="http://schemas.openxmlformats.org/officeDocument/2006/relationships/table" Target="../tables/table4.xml"/><Relationship Id="rId12" Type="http://schemas.openxmlformats.org/officeDocument/2006/relationships/table" Target="../tables/table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11" Type="http://schemas.openxmlformats.org/officeDocument/2006/relationships/table" Target="../tables/table8.xml"/><Relationship Id="rId5" Type="http://schemas.openxmlformats.org/officeDocument/2006/relationships/table" Target="../tables/table2.xml"/><Relationship Id="rId15" Type="http://schemas.openxmlformats.org/officeDocument/2006/relationships/comments" Target="../comments1.xml"/><Relationship Id="rId10" Type="http://schemas.openxmlformats.org/officeDocument/2006/relationships/table" Target="../tables/table7.xml"/><Relationship Id="rId4" Type="http://schemas.openxmlformats.org/officeDocument/2006/relationships/table" Target="../tables/table1.xml"/><Relationship Id="rId9" Type="http://schemas.openxmlformats.org/officeDocument/2006/relationships/table" Target="../tables/table6.xml"/><Relationship Id="rId14" Type="http://schemas.openxmlformats.org/officeDocument/2006/relationships/table" Target="../tables/table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ExcelTemplates/personal-budget-spreadsheet.html" TargetMode="External"/><Relationship Id="rId1" Type="http://schemas.openxmlformats.org/officeDocument/2006/relationships/hyperlink" Target="https://www.vertex42.com/licensing/EULA_personaluse.html" TargetMode="External"/><Relationship Id="rId5" Type="http://schemas.openxmlformats.org/officeDocument/2006/relationships/image" Target="../media/image3.png"/><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25"/>
  <sheetViews>
    <sheetView showGridLines="0" tabSelected="1" zoomScale="90" zoomScaleNormal="90" workbookViewId="0">
      <pane ySplit="11" topLeftCell="A12" activePane="bottomLeft" state="frozen"/>
      <selection pane="bottomLeft" activeCell="L4" sqref="L4"/>
    </sheetView>
  </sheetViews>
  <sheetFormatPr baseColWidth="10" defaultColWidth="9" defaultRowHeight="30" customHeight="1" x14ac:dyDescent="0.15"/>
  <cols>
    <col min="1" max="1" width="37" style="29" customWidth="1"/>
    <col min="2" max="13" width="14.83203125" style="21" customWidth="1"/>
    <col min="14" max="15" width="19.1640625" style="36" customWidth="1"/>
    <col min="16" max="16384" width="9" style="21"/>
  </cols>
  <sheetData>
    <row r="1" spans="1:15" s="24" customFormat="1" ht="30" customHeight="1" x14ac:dyDescent="0.15">
      <c r="B1" s="18"/>
      <c r="C1" s="18"/>
      <c r="D1" s="18"/>
      <c r="E1" s="18"/>
      <c r="F1" s="18"/>
      <c r="G1" s="18"/>
      <c r="H1" s="19"/>
      <c r="I1" s="19"/>
      <c r="J1" s="19"/>
      <c r="K1" s="19"/>
      <c r="L1" s="19"/>
      <c r="M1" s="19"/>
      <c r="N1" s="35"/>
      <c r="O1" s="35"/>
    </row>
    <row r="2" spans="1:15" s="24" customFormat="1" ht="30" customHeight="1" x14ac:dyDescent="0.15">
      <c r="A2" s="117" t="s">
        <v>105</v>
      </c>
      <c r="B2" s="118"/>
      <c r="C2" s="118"/>
      <c r="D2" s="118"/>
      <c r="E2" s="118"/>
      <c r="F2" s="118"/>
      <c r="G2" s="118"/>
      <c r="H2" s="19"/>
      <c r="I2" s="19"/>
      <c r="J2" s="19"/>
      <c r="K2" s="19"/>
      <c r="L2" s="19"/>
      <c r="M2" s="19"/>
      <c r="N2" s="35"/>
      <c r="O2" s="35"/>
    </row>
    <row r="3" spans="1:15" s="24" customFormat="1" ht="30" customHeight="1" x14ac:dyDescent="0.15">
      <c r="A3" s="118"/>
      <c r="B3" s="118"/>
      <c r="C3" s="118"/>
      <c r="D3" s="118"/>
      <c r="E3" s="118"/>
      <c r="F3" s="118"/>
      <c r="G3" s="118"/>
      <c r="H3" s="19"/>
      <c r="I3" s="19"/>
      <c r="J3" s="19"/>
      <c r="K3" s="19"/>
      <c r="L3" s="19"/>
      <c r="M3" s="19"/>
      <c r="N3" s="35"/>
      <c r="O3" s="35"/>
    </row>
    <row r="4" spans="1:15" ht="30" customHeight="1" x14ac:dyDescent="0.15">
      <c r="A4" s="118"/>
      <c r="B4" s="118"/>
      <c r="C4" s="118"/>
      <c r="D4" s="118"/>
      <c r="E4" s="118"/>
      <c r="F4" s="118"/>
      <c r="G4" s="118"/>
      <c r="H4" s="23"/>
      <c r="I4" s="23"/>
      <c r="J4" s="23"/>
      <c r="K4" s="23"/>
      <c r="L4" s="23"/>
      <c r="M4" s="23"/>
      <c r="O4" s="37"/>
    </row>
    <row r="5" spans="1:15" ht="30" customHeight="1" thickBot="1" x14ac:dyDescent="0.2">
      <c r="O5" s="38"/>
    </row>
    <row r="6" spans="1:15" s="32" customFormat="1" ht="38" customHeight="1" thickBot="1" x14ac:dyDescent="0.2">
      <c r="A6" s="34" t="s">
        <v>63</v>
      </c>
      <c r="B6" s="115">
        <v>0</v>
      </c>
      <c r="C6" s="116"/>
      <c r="M6" s="33" t="s">
        <v>82</v>
      </c>
      <c r="N6" s="36"/>
      <c r="O6" s="36"/>
    </row>
    <row r="7" spans="1:15" s="32" customFormat="1" ht="30" customHeight="1" thickBot="1" x14ac:dyDescent="0.2">
      <c r="A7" s="70"/>
      <c r="B7" s="71" t="s">
        <v>64</v>
      </c>
      <c r="C7" s="72" t="s">
        <v>65</v>
      </c>
      <c r="D7" s="72" t="s">
        <v>66</v>
      </c>
      <c r="E7" s="72" t="s">
        <v>67</v>
      </c>
      <c r="F7" s="72" t="s">
        <v>68</v>
      </c>
      <c r="G7" s="72" t="s">
        <v>69</v>
      </c>
      <c r="H7" s="72" t="s">
        <v>70</v>
      </c>
      <c r="I7" s="72" t="s">
        <v>71</v>
      </c>
      <c r="J7" s="72" t="s">
        <v>72</v>
      </c>
      <c r="K7" s="72" t="s">
        <v>73</v>
      </c>
      <c r="L7" s="72" t="s">
        <v>74</v>
      </c>
      <c r="M7" s="72" t="s">
        <v>75</v>
      </c>
      <c r="N7" s="75" t="s">
        <v>76</v>
      </c>
      <c r="O7" s="76" t="s">
        <v>84</v>
      </c>
    </row>
    <row r="8" spans="1:15" ht="30" customHeight="1" x14ac:dyDescent="0.15">
      <c r="A8" s="79" t="s">
        <v>2</v>
      </c>
      <c r="B8" s="89">
        <f>Table2[[#Totals],[JAN]]</f>
        <v>0</v>
      </c>
      <c r="C8" s="89">
        <f>Table2[[#Totals],[FEB]]</f>
        <v>0</v>
      </c>
      <c r="D8" s="89">
        <f>Table2[[#Totals],[MAR]]</f>
        <v>0</v>
      </c>
      <c r="E8" s="89">
        <f>Table2[[#Totals],[APR]]</f>
        <v>0</v>
      </c>
      <c r="F8" s="89">
        <f>Table2[[#Totals],[MAY]]</f>
        <v>0</v>
      </c>
      <c r="G8" s="89">
        <f>Table2[[#Totals],[JUN]]</f>
        <v>0</v>
      </c>
      <c r="H8" s="89">
        <f>Table2[[#Totals],[JUL]]</f>
        <v>0</v>
      </c>
      <c r="I8" s="89">
        <f>Table2[[#Totals],[AUG]]</f>
        <v>0</v>
      </c>
      <c r="J8" s="89">
        <f>Table2[[#Totals],[SEP]]</f>
        <v>0</v>
      </c>
      <c r="K8" s="89">
        <f>Table2[[#Totals],[OCT]]</f>
        <v>0</v>
      </c>
      <c r="L8" s="89">
        <f>Table2[[#Totals],[NOV]]</f>
        <v>0</v>
      </c>
      <c r="M8" s="89">
        <f>Table2[[#Totals],[DEC]]</f>
        <v>0</v>
      </c>
      <c r="N8" s="64">
        <f>SUM(B8:M8)</f>
        <v>0</v>
      </c>
      <c r="O8" s="65">
        <f>N8/COLUMNS(B8:M8)</f>
        <v>0</v>
      </c>
    </row>
    <row r="9" spans="1:15" ht="30" customHeight="1" x14ac:dyDescent="0.15">
      <c r="A9" s="80" t="s">
        <v>3</v>
      </c>
      <c r="B9" s="90">
        <f>Table3[[#Totals],[JAN]]+Table4[[#Totals],[JAN]]+Table5[[#Totals],[JAN]]+Table6[[#Totals],[JAN]]+Table7[[#Totals],[JAN]]+Table8[[#Totals],[JAN]]+Table9[[#Totals],[JAN]]+Table10[[#Totals],[JAN]]+Table11[[#Totals],[JAN]]+Table12[[#Totals],[JAN]]</f>
        <v>0</v>
      </c>
      <c r="C9" s="90">
        <f>Table3[[#Totals],[FEB]]+Table4[[#Totals],[FEB]]+Table5[[#Totals],[FEB]]+Table6[[#Totals],[FEB]]+Table7[[#Totals],[FEB]]+Table8[[#Totals],[FEB]]+Table9[[#Totals],[FEB]]+Table10[[#Totals],[FEB]]+Table11[[#Totals],[FEB]]+Table12[[#Totals],[FEB]]</f>
        <v>0</v>
      </c>
      <c r="D9" s="90">
        <f>Table3[[#Totals],[MAR]]+Table4[[#Totals],[MAR]]+Table5[[#Totals],[MAR]]+Table6[[#Totals],[MAR]]+Table7[[#Totals],[MAR]]+Table8[[#Totals],[MAR]]+Table9[[#Totals],[MAR]]+Table10[[#Totals],[MAR]]+Table11[[#Totals],[MAR]]+Table12[[#Totals],[MAR]]</f>
        <v>0</v>
      </c>
      <c r="E9" s="90">
        <f>Table3[[#Totals],[APR]]+Table4[[#Totals],[APR]]+Table5[[#Totals],[APR]]+Table6[[#Totals],[APR]]+Table7[[#Totals],[APR]]+Table8[[#Totals],[APR]]+Table9[[#Totals],[APR]]+Table10[[#Totals],[APR]]+Table11[[#Totals],[APR]]+Table12[[#Totals],[APR]]</f>
        <v>0</v>
      </c>
      <c r="F9" s="90">
        <f>Table3[[#Totals],[MAY]]+Table4[[#Totals],[MAY]]+Table5[[#Totals],[MAY]]+Table6[[#Totals],[MAY]]+Table7[[#Totals],[MAY]]+Table8[[#Totals],[MAY]]+Table9[[#Totals],[MAY]]+Table10[[#Totals],[MAY]]+Table11[[#Totals],[MAY]]+Table12[[#Totals],[MAY]]</f>
        <v>0</v>
      </c>
      <c r="G9" s="90">
        <f>Table3[[#Totals],[JUN]]+Table4[[#Totals],[JUN]]+Table5[[#Totals],[JUN]]+Table6[[#Totals],[JUN]]+Table7[[#Totals],[JUN]]+Table8[[#Totals],[JUN]]+Table9[[#Totals],[JUN]]+Table10[[#Totals],[JUN]]+Table11[[#Totals],[JUN]]+Table12[[#Totals],[JUN]]</f>
        <v>0</v>
      </c>
      <c r="H9" s="90">
        <f>Table3[[#Totals],[JUL]]+Table4[[#Totals],[JUL]]+Table5[[#Totals],[JUL]]+Table6[[#Totals],[JUL]]+Table7[[#Totals],[JUL]]+Table8[[#Totals],[JUL]]+Table9[[#Totals],[JUL]]+Table10[[#Totals],[JUL]]+Table11[[#Totals],[JUL]]+Table12[[#Totals],[JUL]]</f>
        <v>0</v>
      </c>
      <c r="I9" s="90">
        <f>Table3[[#Totals],[AUG]]+Table4[[#Totals],[AUG]]+Table5[[#Totals],[AUG]]+Table6[[#Totals],[AUG]]+Table7[[#Totals],[AUG]]+Table8[[#Totals],[AUG]]+Table9[[#Totals],[AUG]]+Table10[[#Totals],[AUG]]+Table11[[#Totals],[AUG]]+Table12[[#Totals],[AUG]]</f>
        <v>0</v>
      </c>
      <c r="J9" s="90">
        <f>Table3[[#Totals],[SEP]]+Table4[[#Totals],[SEP]]+Table5[[#Totals],[SEP]]+Table6[[#Totals],[SEP]]+Table7[[#Totals],[SEP]]+Table8[[#Totals],[SEP]]+Table9[[#Totals],[SEP]]+Table10[[#Totals],[SEP]]+Table11[[#Totals],[SEP]]+Table12[[#Totals],[SEP]]</f>
        <v>0</v>
      </c>
      <c r="K9" s="90">
        <f>Table3[[#Totals],[OCT]]+Table4[[#Totals],[OCT]]+Table5[[#Totals],[OCT]]+Table6[[#Totals],[OCT]]+Table7[[#Totals],[OCT]]+Table8[[#Totals],[OCT]]+Table9[[#Totals],[OCT]]+Table10[[#Totals],[OCT]]+Table11[[#Totals],[OCT]]+Table12[[#Totals],[OCT]]</f>
        <v>0</v>
      </c>
      <c r="L9" s="90">
        <f>Table3[[#Totals],[NOV]]+Table4[[#Totals],[NOV]]+Table5[[#Totals],[NOV]]+Table6[[#Totals],[NOV]]+Table7[[#Totals],[NOV]]+Table8[[#Totals],[NOV]]+Table9[[#Totals],[NOV]]+Table10[[#Totals],[NOV]]+Table11[[#Totals],[NOV]]+Table12[[#Totals],[NOV]]</f>
        <v>0</v>
      </c>
      <c r="M9" s="90">
        <f>Table3[[#Totals],[DEC]]+Table4[[#Totals],[DEC]]+Table5[[#Totals],[DEC]]+Table6[[#Totals],[DEC]]+Table7[[#Totals],[DEC]]+Table8[[#Totals],[DEC]]+Table9[[#Totals],[DEC]]+Table10[[#Totals],[DEC]]+Table11[[#Totals],[DEC]]+Table12[[#Totals],[DEC]]</f>
        <v>0</v>
      </c>
      <c r="N9" s="66">
        <f>SUM(B9:M9)</f>
        <v>0</v>
      </c>
      <c r="O9" s="67">
        <f>N9/COLUMNS(B9:M9)</f>
        <v>0</v>
      </c>
    </row>
    <row r="10" spans="1:15" ht="30" customHeight="1" thickBot="1" x14ac:dyDescent="0.2">
      <c r="A10" s="81" t="s">
        <v>114</v>
      </c>
      <c r="B10" s="91">
        <f t="shared" ref="B10:M10" si="0">B8-B9</f>
        <v>0</v>
      </c>
      <c r="C10" s="92">
        <f t="shared" si="0"/>
        <v>0</v>
      </c>
      <c r="D10" s="92">
        <f t="shared" si="0"/>
        <v>0</v>
      </c>
      <c r="E10" s="92">
        <f t="shared" si="0"/>
        <v>0</v>
      </c>
      <c r="F10" s="92">
        <f t="shared" si="0"/>
        <v>0</v>
      </c>
      <c r="G10" s="92">
        <f t="shared" si="0"/>
        <v>0</v>
      </c>
      <c r="H10" s="92">
        <f t="shared" si="0"/>
        <v>0</v>
      </c>
      <c r="I10" s="92">
        <f t="shared" si="0"/>
        <v>0</v>
      </c>
      <c r="J10" s="92">
        <f t="shared" si="0"/>
        <v>0</v>
      </c>
      <c r="K10" s="92">
        <f t="shared" si="0"/>
        <v>0</v>
      </c>
      <c r="L10" s="92">
        <f t="shared" si="0"/>
        <v>0</v>
      </c>
      <c r="M10" s="92">
        <f t="shared" si="0"/>
        <v>0</v>
      </c>
      <c r="N10" s="93">
        <f>SUM(B10:M10)</f>
        <v>0</v>
      </c>
      <c r="O10" s="94">
        <f>N10/COLUMNS(B10:M10)</f>
        <v>0</v>
      </c>
    </row>
    <row r="11" spans="1:15" s="29" customFormat="1" ht="40" customHeight="1" thickBot="1" x14ac:dyDescent="0.2">
      <c r="A11" s="82" t="s">
        <v>77</v>
      </c>
      <c r="B11" s="95">
        <f>B8-B9+B6</f>
        <v>0</v>
      </c>
      <c r="C11" s="96">
        <f t="shared" ref="C11:M11" si="1">B11+C8-C9</f>
        <v>0</v>
      </c>
      <c r="D11" s="96">
        <f t="shared" si="1"/>
        <v>0</v>
      </c>
      <c r="E11" s="96">
        <f t="shared" si="1"/>
        <v>0</v>
      </c>
      <c r="F11" s="96">
        <f t="shared" si="1"/>
        <v>0</v>
      </c>
      <c r="G11" s="96">
        <f t="shared" si="1"/>
        <v>0</v>
      </c>
      <c r="H11" s="96">
        <f t="shared" si="1"/>
        <v>0</v>
      </c>
      <c r="I11" s="96">
        <f t="shared" si="1"/>
        <v>0</v>
      </c>
      <c r="J11" s="96">
        <f t="shared" si="1"/>
        <v>0</v>
      </c>
      <c r="K11" s="96">
        <f t="shared" si="1"/>
        <v>0</v>
      </c>
      <c r="L11" s="96">
        <f t="shared" si="1"/>
        <v>0</v>
      </c>
      <c r="M11" s="96">
        <f t="shared" si="1"/>
        <v>0</v>
      </c>
      <c r="N11" s="97">
        <f t="shared" ref="N11" si="2">M11+N8-N9</f>
        <v>0</v>
      </c>
      <c r="O11" s="97">
        <f t="shared" ref="O11" si="3">N11+O8-O9</f>
        <v>0</v>
      </c>
    </row>
    <row r="12" spans="1:15" ht="30" customHeight="1" thickBot="1" x14ac:dyDescent="0.2"/>
    <row r="13" spans="1:15" s="32" customFormat="1" ht="30" customHeight="1" thickBot="1" x14ac:dyDescent="0.2">
      <c r="A13" s="73" t="s">
        <v>1</v>
      </c>
      <c r="B13" s="74" t="s">
        <v>64</v>
      </c>
      <c r="C13" s="74" t="s">
        <v>65</v>
      </c>
      <c r="D13" s="74" t="s">
        <v>66</v>
      </c>
      <c r="E13" s="74" t="s">
        <v>67</v>
      </c>
      <c r="F13" s="74" t="s">
        <v>68</v>
      </c>
      <c r="G13" s="74" t="s">
        <v>69</v>
      </c>
      <c r="H13" s="74" t="s">
        <v>70</v>
      </c>
      <c r="I13" s="74" t="s">
        <v>71</v>
      </c>
      <c r="J13" s="74" t="s">
        <v>72</v>
      </c>
      <c r="K13" s="74" t="s">
        <v>73</v>
      </c>
      <c r="L13" s="74" t="s">
        <v>74</v>
      </c>
      <c r="M13" s="74" t="s">
        <v>75</v>
      </c>
      <c r="N13" s="75" t="s">
        <v>76</v>
      </c>
      <c r="O13" s="76" t="s">
        <v>84</v>
      </c>
    </row>
    <row r="14" spans="1:15" ht="30" customHeight="1" x14ac:dyDescent="0.15">
      <c r="A14" s="44" t="s">
        <v>10</v>
      </c>
      <c r="B14" s="47"/>
      <c r="C14" s="47"/>
      <c r="D14" s="47"/>
      <c r="E14" s="47"/>
      <c r="F14" s="47"/>
      <c r="G14" s="47"/>
      <c r="H14" s="47"/>
      <c r="I14" s="47"/>
      <c r="J14" s="47"/>
      <c r="K14" s="47"/>
      <c r="L14" s="47"/>
      <c r="M14" s="47"/>
      <c r="N14" s="56">
        <f t="shared" ref="N14:N20" si="4">SUM(B14:M14)</f>
        <v>0</v>
      </c>
      <c r="O14" s="57">
        <f t="shared" ref="O14:O20" si="5">N14/COLUMNS(B14:M14)</f>
        <v>0</v>
      </c>
    </row>
    <row r="15" spans="1:15" ht="30" customHeight="1" x14ac:dyDescent="0.15">
      <c r="A15" s="45" t="s">
        <v>4</v>
      </c>
      <c r="B15" s="48"/>
      <c r="C15" s="48"/>
      <c r="D15" s="48"/>
      <c r="E15" s="48"/>
      <c r="F15" s="48"/>
      <c r="G15" s="48"/>
      <c r="H15" s="48"/>
      <c r="I15" s="48"/>
      <c r="J15" s="48"/>
      <c r="K15" s="48"/>
      <c r="L15" s="48"/>
      <c r="M15" s="48"/>
      <c r="N15" s="58">
        <f t="shared" si="4"/>
        <v>0</v>
      </c>
      <c r="O15" s="59">
        <f t="shared" si="5"/>
        <v>0</v>
      </c>
    </row>
    <row r="16" spans="1:15" ht="30" customHeight="1" x14ac:dyDescent="0.15">
      <c r="A16" s="45" t="s">
        <v>5</v>
      </c>
      <c r="B16" s="48"/>
      <c r="C16" s="48"/>
      <c r="D16" s="48"/>
      <c r="E16" s="48"/>
      <c r="F16" s="48"/>
      <c r="G16" s="48"/>
      <c r="H16" s="48"/>
      <c r="I16" s="48"/>
      <c r="J16" s="48"/>
      <c r="K16" s="48"/>
      <c r="L16" s="48"/>
      <c r="M16" s="48"/>
      <c r="N16" s="58">
        <f t="shared" si="4"/>
        <v>0</v>
      </c>
      <c r="O16" s="59">
        <f t="shared" si="5"/>
        <v>0</v>
      </c>
    </row>
    <row r="17" spans="1:15" ht="30" customHeight="1" x14ac:dyDescent="0.15">
      <c r="A17" s="45" t="s">
        <v>9</v>
      </c>
      <c r="B17" s="48"/>
      <c r="C17" s="48"/>
      <c r="D17" s="48"/>
      <c r="E17" s="48"/>
      <c r="F17" s="48"/>
      <c r="G17" s="48"/>
      <c r="H17" s="48"/>
      <c r="I17" s="48"/>
      <c r="J17" s="48"/>
      <c r="K17" s="48"/>
      <c r="L17" s="48"/>
      <c r="M17" s="48"/>
      <c r="N17" s="58">
        <f t="shared" si="4"/>
        <v>0</v>
      </c>
      <c r="O17" s="59">
        <f t="shared" si="5"/>
        <v>0</v>
      </c>
    </row>
    <row r="18" spans="1:15" ht="30" customHeight="1" x14ac:dyDescent="0.15">
      <c r="A18" s="45" t="s">
        <v>83</v>
      </c>
      <c r="B18" s="48"/>
      <c r="C18" s="48"/>
      <c r="D18" s="48"/>
      <c r="E18" s="48"/>
      <c r="F18" s="48"/>
      <c r="G18" s="48"/>
      <c r="H18" s="48"/>
      <c r="I18" s="48"/>
      <c r="J18" s="48"/>
      <c r="K18" s="48"/>
      <c r="L18" s="48"/>
      <c r="M18" s="48"/>
      <c r="N18" s="58">
        <f t="shared" si="4"/>
        <v>0</v>
      </c>
      <c r="O18" s="59">
        <f t="shared" si="5"/>
        <v>0</v>
      </c>
    </row>
    <row r="19" spans="1:15" ht="30" customHeight="1" x14ac:dyDescent="0.15">
      <c r="A19" s="45" t="s">
        <v>11</v>
      </c>
      <c r="B19" s="48"/>
      <c r="C19" s="48"/>
      <c r="D19" s="48"/>
      <c r="E19" s="48"/>
      <c r="F19" s="48"/>
      <c r="G19" s="48"/>
      <c r="H19" s="48"/>
      <c r="I19" s="48"/>
      <c r="J19" s="48"/>
      <c r="K19" s="48"/>
      <c r="L19" s="48"/>
      <c r="M19" s="48"/>
      <c r="N19" s="58">
        <f t="shared" si="4"/>
        <v>0</v>
      </c>
      <c r="O19" s="59">
        <f t="shared" si="5"/>
        <v>0</v>
      </c>
    </row>
    <row r="20" spans="1:15" ht="30" customHeight="1" thickBot="1" x14ac:dyDescent="0.2">
      <c r="A20" s="46" t="s">
        <v>16</v>
      </c>
      <c r="B20" s="49"/>
      <c r="C20" s="49"/>
      <c r="D20" s="49"/>
      <c r="E20" s="49"/>
      <c r="F20" s="49"/>
      <c r="G20" s="49"/>
      <c r="H20" s="49"/>
      <c r="I20" s="49"/>
      <c r="J20" s="49"/>
      <c r="K20" s="49"/>
      <c r="L20" s="49"/>
      <c r="M20" s="49"/>
      <c r="N20" s="60">
        <f t="shared" si="4"/>
        <v>0</v>
      </c>
      <c r="O20" s="61">
        <f t="shared" si="5"/>
        <v>0</v>
      </c>
    </row>
    <row r="21" spans="1:15" ht="40" customHeight="1" thickBot="1" x14ac:dyDescent="0.2">
      <c r="A21" s="52" t="str">
        <f>"Total " &amp; Table2[[#Headers],[INCOME]]</f>
        <v>Total INCOME</v>
      </c>
      <c r="B21" s="53">
        <f>SUBTOTAL(109,Table2[JAN])</f>
        <v>0</v>
      </c>
      <c r="C21" s="53">
        <f>SUBTOTAL(109,Table2[FEB])</f>
        <v>0</v>
      </c>
      <c r="D21" s="53">
        <f>SUBTOTAL(109,Table2[MAR])</f>
        <v>0</v>
      </c>
      <c r="E21" s="53">
        <f>SUBTOTAL(109,Table2[APR])</f>
        <v>0</v>
      </c>
      <c r="F21" s="53">
        <f>SUBTOTAL(109,Table2[MAY])</f>
        <v>0</v>
      </c>
      <c r="G21" s="53">
        <f>SUBTOTAL(109,Table2[JUN])</f>
        <v>0</v>
      </c>
      <c r="H21" s="53">
        <f>SUBTOTAL(109,Table2[JUL])</f>
        <v>0</v>
      </c>
      <c r="I21" s="53">
        <f>SUBTOTAL(109,Table2[AUG])</f>
        <v>0</v>
      </c>
      <c r="J21" s="53">
        <f>SUBTOTAL(109,Table2[SEP])</f>
        <v>0</v>
      </c>
      <c r="K21" s="53">
        <f>SUBTOTAL(109,Table2[OCT])</f>
        <v>0</v>
      </c>
      <c r="L21" s="53">
        <f>SUBTOTAL(109,Table2[NOV])</f>
        <v>0</v>
      </c>
      <c r="M21" s="53">
        <f>SUBTOTAL(109,Table2[DEC])</f>
        <v>0</v>
      </c>
      <c r="N21" s="62">
        <f>SUBTOTAL(109,Table2[Total])</f>
        <v>0</v>
      </c>
      <c r="O21" s="63">
        <f>Table2[[#Totals],[Total]]/COLUMNS(Table2[[#Totals],[JAN]:[DEC]])</f>
        <v>0</v>
      </c>
    </row>
    <row r="22" spans="1:15" ht="30" customHeight="1" thickBot="1" x14ac:dyDescent="0.2">
      <c r="A22" s="30"/>
      <c r="B22" s="22"/>
      <c r="C22" s="22"/>
      <c r="D22" s="22"/>
      <c r="E22" s="22"/>
      <c r="F22" s="22"/>
      <c r="G22" s="22"/>
      <c r="H22" s="22"/>
      <c r="I22" s="22"/>
      <c r="J22" s="22"/>
      <c r="K22" s="22"/>
      <c r="L22" s="22"/>
      <c r="M22" s="22"/>
      <c r="N22" s="39"/>
      <c r="O22" s="39"/>
    </row>
    <row r="23" spans="1:15" ht="30" customHeight="1" thickBot="1" x14ac:dyDescent="0.2">
      <c r="A23" s="69" t="s">
        <v>13</v>
      </c>
      <c r="B23" s="68" t="s">
        <v>64</v>
      </c>
      <c r="C23" s="68" t="s">
        <v>65</v>
      </c>
      <c r="D23" s="68" t="s">
        <v>66</v>
      </c>
      <c r="E23" s="68" t="s">
        <v>67</v>
      </c>
      <c r="F23" s="68" t="s">
        <v>68</v>
      </c>
      <c r="G23" s="68" t="s">
        <v>69</v>
      </c>
      <c r="H23" s="68" t="s">
        <v>70</v>
      </c>
      <c r="I23" s="68" t="s">
        <v>71</v>
      </c>
      <c r="J23" s="68" t="s">
        <v>72</v>
      </c>
      <c r="K23" s="68" t="s">
        <v>73</v>
      </c>
      <c r="L23" s="68" t="s">
        <v>74</v>
      </c>
      <c r="M23" s="68" t="s">
        <v>75</v>
      </c>
      <c r="N23" s="54" t="s">
        <v>76</v>
      </c>
      <c r="O23" s="55" t="s">
        <v>84</v>
      </c>
    </row>
    <row r="24" spans="1:15" ht="30" customHeight="1" x14ac:dyDescent="0.15">
      <c r="A24" s="44" t="s">
        <v>51</v>
      </c>
      <c r="B24" s="27"/>
      <c r="C24" s="27"/>
      <c r="D24" s="27"/>
      <c r="E24" s="27"/>
      <c r="F24" s="27"/>
      <c r="G24" s="27"/>
      <c r="H24" s="27"/>
      <c r="I24" s="27"/>
      <c r="J24" s="27"/>
      <c r="K24" s="27"/>
      <c r="L24" s="27"/>
      <c r="M24" s="27"/>
      <c r="N24" s="56">
        <f>SUM(B24:M24)</f>
        <v>0</v>
      </c>
      <c r="O24" s="57">
        <f t="shared" ref="O24:O36" si="6">N24/COLUMNS(B24:M24)</f>
        <v>0</v>
      </c>
    </row>
    <row r="25" spans="1:15" ht="30" customHeight="1" x14ac:dyDescent="0.15">
      <c r="A25" s="45" t="s">
        <v>59</v>
      </c>
      <c r="B25" s="25"/>
      <c r="C25" s="25"/>
      <c r="D25" s="25"/>
      <c r="E25" s="25"/>
      <c r="F25" s="25"/>
      <c r="G25" s="25"/>
      <c r="H25" s="25"/>
      <c r="I25" s="25"/>
      <c r="J25" s="25"/>
      <c r="K25" s="25"/>
      <c r="L25" s="25"/>
      <c r="M25" s="25"/>
      <c r="N25" s="58">
        <f t="shared" ref="N25:N36" si="7">SUM(B25:M25)</f>
        <v>0</v>
      </c>
      <c r="O25" s="59">
        <f t="shared" si="6"/>
        <v>0</v>
      </c>
    </row>
    <row r="26" spans="1:15" ht="30" customHeight="1" x14ac:dyDescent="0.15">
      <c r="A26" s="45" t="s">
        <v>14</v>
      </c>
      <c r="B26" s="25"/>
      <c r="C26" s="25"/>
      <c r="D26" s="25"/>
      <c r="E26" s="25"/>
      <c r="F26" s="25"/>
      <c r="G26" s="25"/>
      <c r="H26" s="25"/>
      <c r="I26" s="25"/>
      <c r="J26" s="25"/>
      <c r="K26" s="25"/>
      <c r="L26" s="25"/>
      <c r="M26" s="25"/>
      <c r="N26" s="58">
        <f t="shared" si="7"/>
        <v>0</v>
      </c>
      <c r="O26" s="59">
        <f t="shared" si="6"/>
        <v>0</v>
      </c>
    </row>
    <row r="27" spans="1:15" ht="30" customHeight="1" x14ac:dyDescent="0.15">
      <c r="A27" s="45" t="s">
        <v>50</v>
      </c>
      <c r="B27" s="25"/>
      <c r="C27" s="25"/>
      <c r="D27" s="25"/>
      <c r="E27" s="25"/>
      <c r="F27" s="25"/>
      <c r="G27" s="25"/>
      <c r="H27" s="25"/>
      <c r="I27" s="25"/>
      <c r="J27" s="25"/>
      <c r="K27" s="25"/>
      <c r="L27" s="25"/>
      <c r="M27" s="25"/>
      <c r="N27" s="58">
        <f t="shared" si="7"/>
        <v>0</v>
      </c>
      <c r="O27" s="59">
        <f t="shared" si="6"/>
        <v>0</v>
      </c>
    </row>
    <row r="28" spans="1:15" ht="30" customHeight="1" x14ac:dyDescent="0.15">
      <c r="A28" s="45" t="s">
        <v>49</v>
      </c>
      <c r="B28" s="25"/>
      <c r="C28" s="25"/>
      <c r="D28" s="25"/>
      <c r="E28" s="25"/>
      <c r="F28" s="25"/>
      <c r="G28" s="25"/>
      <c r="H28" s="25"/>
      <c r="I28" s="25"/>
      <c r="J28" s="25"/>
      <c r="K28" s="25"/>
      <c r="L28" s="25"/>
      <c r="M28" s="25"/>
      <c r="N28" s="58">
        <f t="shared" si="7"/>
        <v>0</v>
      </c>
      <c r="O28" s="59">
        <f t="shared" si="6"/>
        <v>0</v>
      </c>
    </row>
    <row r="29" spans="1:15" ht="30" customHeight="1" x14ac:dyDescent="0.15">
      <c r="A29" s="45" t="s">
        <v>18</v>
      </c>
      <c r="B29" s="25"/>
      <c r="C29" s="25"/>
      <c r="D29" s="25"/>
      <c r="E29" s="25"/>
      <c r="F29" s="25"/>
      <c r="G29" s="25"/>
      <c r="H29" s="25"/>
      <c r="I29" s="25"/>
      <c r="J29" s="25"/>
      <c r="K29" s="25"/>
      <c r="L29" s="25"/>
      <c r="M29" s="25"/>
      <c r="N29" s="58">
        <f t="shared" si="7"/>
        <v>0</v>
      </c>
      <c r="O29" s="59">
        <f t="shared" si="6"/>
        <v>0</v>
      </c>
    </row>
    <row r="30" spans="1:15" ht="30" customHeight="1" x14ac:dyDescent="0.15">
      <c r="A30" s="45" t="s">
        <v>48</v>
      </c>
      <c r="B30" s="25"/>
      <c r="C30" s="25"/>
      <c r="D30" s="25"/>
      <c r="E30" s="25"/>
      <c r="F30" s="25"/>
      <c r="G30" s="25"/>
      <c r="H30" s="25"/>
      <c r="I30" s="25"/>
      <c r="J30" s="25"/>
      <c r="K30" s="25"/>
      <c r="L30" s="25"/>
      <c r="M30" s="25"/>
      <c r="N30" s="58">
        <f t="shared" si="7"/>
        <v>0</v>
      </c>
      <c r="O30" s="59">
        <f t="shared" si="6"/>
        <v>0</v>
      </c>
    </row>
    <row r="31" spans="1:15" ht="30" customHeight="1" x14ac:dyDescent="0.15">
      <c r="A31" s="45" t="s">
        <v>15</v>
      </c>
      <c r="B31" s="25"/>
      <c r="C31" s="25"/>
      <c r="D31" s="25"/>
      <c r="E31" s="25"/>
      <c r="F31" s="25"/>
      <c r="G31" s="25"/>
      <c r="H31" s="25"/>
      <c r="I31" s="25"/>
      <c r="J31" s="25"/>
      <c r="K31" s="25"/>
      <c r="L31" s="25"/>
      <c r="M31" s="25"/>
      <c r="N31" s="58">
        <f t="shared" si="7"/>
        <v>0</v>
      </c>
      <c r="O31" s="59">
        <f t="shared" si="6"/>
        <v>0</v>
      </c>
    </row>
    <row r="32" spans="1:15" ht="30" customHeight="1" x14ac:dyDescent="0.15">
      <c r="A32" s="45" t="s">
        <v>47</v>
      </c>
      <c r="B32" s="25"/>
      <c r="C32" s="25"/>
      <c r="D32" s="25"/>
      <c r="E32" s="25"/>
      <c r="F32" s="25"/>
      <c r="G32" s="25"/>
      <c r="H32" s="25"/>
      <c r="I32" s="25"/>
      <c r="J32" s="25"/>
      <c r="K32" s="25"/>
      <c r="L32" s="25"/>
      <c r="M32" s="25"/>
      <c r="N32" s="58">
        <f t="shared" si="7"/>
        <v>0</v>
      </c>
      <c r="O32" s="59">
        <f t="shared" si="6"/>
        <v>0</v>
      </c>
    </row>
    <row r="33" spans="1:15" ht="30" customHeight="1" x14ac:dyDescent="0.15">
      <c r="A33" s="45" t="s">
        <v>46</v>
      </c>
      <c r="B33" s="25"/>
      <c r="C33" s="25"/>
      <c r="D33" s="25"/>
      <c r="E33" s="25"/>
      <c r="F33" s="25"/>
      <c r="G33" s="25"/>
      <c r="H33" s="25"/>
      <c r="I33" s="25"/>
      <c r="J33" s="25"/>
      <c r="K33" s="25"/>
      <c r="L33" s="25"/>
      <c r="M33" s="25"/>
      <c r="N33" s="58">
        <f t="shared" si="7"/>
        <v>0</v>
      </c>
      <c r="O33" s="59">
        <f t="shared" si="6"/>
        <v>0</v>
      </c>
    </row>
    <row r="34" spans="1:15" ht="30" customHeight="1" x14ac:dyDescent="0.15">
      <c r="A34" s="45" t="s">
        <v>45</v>
      </c>
      <c r="B34" s="25"/>
      <c r="C34" s="25"/>
      <c r="D34" s="25"/>
      <c r="E34" s="25"/>
      <c r="F34" s="25"/>
      <c r="G34" s="25"/>
      <c r="H34" s="25"/>
      <c r="I34" s="25"/>
      <c r="J34" s="25"/>
      <c r="K34" s="25"/>
      <c r="L34" s="25"/>
      <c r="M34" s="25"/>
      <c r="N34" s="58">
        <f t="shared" si="7"/>
        <v>0</v>
      </c>
      <c r="O34" s="59">
        <f t="shared" si="6"/>
        <v>0</v>
      </c>
    </row>
    <row r="35" spans="1:15" ht="30" customHeight="1" x14ac:dyDescent="0.15">
      <c r="A35" s="45" t="s">
        <v>17</v>
      </c>
      <c r="B35" s="25"/>
      <c r="C35" s="25"/>
      <c r="D35" s="25"/>
      <c r="E35" s="25"/>
      <c r="F35" s="25"/>
      <c r="G35" s="25"/>
      <c r="H35" s="25"/>
      <c r="I35" s="25"/>
      <c r="J35" s="25"/>
      <c r="K35" s="25"/>
      <c r="L35" s="25"/>
      <c r="M35" s="25"/>
      <c r="N35" s="58">
        <f t="shared" si="7"/>
        <v>0</v>
      </c>
      <c r="O35" s="59">
        <f t="shared" si="6"/>
        <v>0</v>
      </c>
    </row>
    <row r="36" spans="1:15" ht="30" customHeight="1" thickBot="1" x14ac:dyDescent="0.2">
      <c r="A36" s="46" t="s">
        <v>16</v>
      </c>
      <c r="B36" s="28"/>
      <c r="C36" s="28"/>
      <c r="D36" s="28"/>
      <c r="E36" s="28"/>
      <c r="F36" s="28"/>
      <c r="G36" s="28"/>
      <c r="H36" s="28"/>
      <c r="I36" s="28"/>
      <c r="J36" s="28"/>
      <c r="K36" s="28"/>
      <c r="L36" s="28"/>
      <c r="M36" s="28"/>
      <c r="N36" s="60">
        <f t="shared" si="7"/>
        <v>0</v>
      </c>
      <c r="O36" s="61">
        <f t="shared" si="6"/>
        <v>0</v>
      </c>
    </row>
    <row r="37" spans="1:15" ht="30" customHeight="1" thickBot="1" x14ac:dyDescent="0.2">
      <c r="A37" s="50" t="str">
        <f>"Total "&amp;Table3[[#Headers],[HOME EXPENSES]]</f>
        <v>Total HOME EXPENSES</v>
      </c>
      <c r="B37" s="26">
        <f>SUBTOTAL(109,Table3[JAN])</f>
        <v>0</v>
      </c>
      <c r="C37" s="26">
        <f>SUBTOTAL(109,Table3[FEB])</f>
        <v>0</v>
      </c>
      <c r="D37" s="26">
        <f>SUBTOTAL(109,Table3[MAR])</f>
        <v>0</v>
      </c>
      <c r="E37" s="26">
        <f>SUBTOTAL(109,Table3[APR])</f>
        <v>0</v>
      </c>
      <c r="F37" s="26">
        <f>SUBTOTAL(109,Table3[MAY])</f>
        <v>0</v>
      </c>
      <c r="G37" s="26">
        <f>SUBTOTAL(109,Table3[JUN])</f>
        <v>0</v>
      </c>
      <c r="H37" s="26">
        <f>SUBTOTAL(109,Table3[JUL])</f>
        <v>0</v>
      </c>
      <c r="I37" s="26">
        <f>SUBTOTAL(109,Table3[AUG])</f>
        <v>0</v>
      </c>
      <c r="J37" s="26">
        <f>SUBTOTAL(109,Table3[SEP])</f>
        <v>0</v>
      </c>
      <c r="K37" s="26">
        <f>SUBTOTAL(109,Table3[OCT])</f>
        <v>0</v>
      </c>
      <c r="L37" s="26">
        <f>SUBTOTAL(109,Table3[NOV])</f>
        <v>0</v>
      </c>
      <c r="M37" s="26">
        <f>SUBTOTAL(109,Table3[DEC])</f>
        <v>0</v>
      </c>
      <c r="N37" s="62">
        <f>SUBTOTAL(109,Table3[Total])</f>
        <v>0</v>
      </c>
      <c r="O37" s="63">
        <f>Table3[[#Totals],[Total]]/COLUMNS(Table3[[#Totals],[JAN]:[DEC]])</f>
        <v>0</v>
      </c>
    </row>
    <row r="38" spans="1:15" ht="30" customHeight="1" thickBot="1" x14ac:dyDescent="0.2">
      <c r="A38" s="83"/>
      <c r="B38" s="23"/>
      <c r="C38" s="23"/>
      <c r="D38" s="23"/>
      <c r="E38" s="23"/>
      <c r="F38" s="23"/>
      <c r="G38" s="23"/>
      <c r="H38" s="23"/>
      <c r="I38" s="23"/>
      <c r="J38" s="23"/>
      <c r="K38" s="23"/>
      <c r="L38" s="23"/>
      <c r="M38" s="23"/>
      <c r="N38" s="40"/>
      <c r="O38" s="40"/>
    </row>
    <row r="39" spans="1:15" ht="30" customHeight="1" thickBot="1" x14ac:dyDescent="0.2">
      <c r="A39" s="84" t="s">
        <v>19</v>
      </c>
      <c r="B39" s="68" t="s">
        <v>64</v>
      </c>
      <c r="C39" s="68" t="s">
        <v>65</v>
      </c>
      <c r="D39" s="68" t="s">
        <v>66</v>
      </c>
      <c r="E39" s="68" t="s">
        <v>67</v>
      </c>
      <c r="F39" s="68" t="s">
        <v>68</v>
      </c>
      <c r="G39" s="68" t="s">
        <v>69</v>
      </c>
      <c r="H39" s="68" t="s">
        <v>70</v>
      </c>
      <c r="I39" s="68" t="s">
        <v>71</v>
      </c>
      <c r="J39" s="68" t="s">
        <v>72</v>
      </c>
      <c r="K39" s="68" t="s">
        <v>73</v>
      </c>
      <c r="L39" s="68" t="s">
        <v>74</v>
      </c>
      <c r="M39" s="68" t="s">
        <v>75</v>
      </c>
      <c r="N39" s="54" t="s">
        <v>76</v>
      </c>
      <c r="O39" s="55" t="s">
        <v>84</v>
      </c>
    </row>
    <row r="40" spans="1:15" ht="30" customHeight="1" x14ac:dyDescent="0.15">
      <c r="A40" s="44" t="s">
        <v>20</v>
      </c>
      <c r="B40" s="27"/>
      <c r="C40" s="27"/>
      <c r="D40" s="27"/>
      <c r="E40" s="27"/>
      <c r="F40" s="27"/>
      <c r="G40" s="27"/>
      <c r="H40" s="27"/>
      <c r="I40" s="27"/>
      <c r="J40" s="27"/>
      <c r="K40" s="27"/>
      <c r="L40" s="27"/>
      <c r="M40" s="27"/>
      <c r="N40" s="56">
        <f>SUM(B40:M40)</f>
        <v>0</v>
      </c>
      <c r="O40" s="57">
        <f t="shared" ref="O40:O45" si="8">N40/COLUMNS(B40:M40)</f>
        <v>0</v>
      </c>
    </row>
    <row r="41" spans="1:15" ht="30" customHeight="1" x14ac:dyDescent="0.15">
      <c r="A41" s="45" t="s">
        <v>58</v>
      </c>
      <c r="B41" s="25"/>
      <c r="C41" s="25"/>
      <c r="D41" s="25"/>
      <c r="E41" s="25"/>
      <c r="F41" s="25"/>
      <c r="G41" s="25"/>
      <c r="H41" s="25"/>
      <c r="I41" s="25"/>
      <c r="J41" s="25"/>
      <c r="K41" s="25"/>
      <c r="L41" s="25"/>
      <c r="M41" s="25"/>
      <c r="N41" s="58">
        <f t="shared" ref="N41:N98" si="9">SUM(B41:M41)</f>
        <v>0</v>
      </c>
      <c r="O41" s="59">
        <f t="shared" si="8"/>
        <v>0</v>
      </c>
    </row>
    <row r="42" spans="1:15" ht="30" customHeight="1" x14ac:dyDescent="0.15">
      <c r="A42" s="45" t="s">
        <v>21</v>
      </c>
      <c r="B42" s="25"/>
      <c r="C42" s="25"/>
      <c r="D42" s="25"/>
      <c r="E42" s="25"/>
      <c r="F42" s="25"/>
      <c r="G42" s="25"/>
      <c r="H42" s="25"/>
      <c r="I42" s="25"/>
      <c r="J42" s="25"/>
      <c r="K42" s="25"/>
      <c r="L42" s="25"/>
      <c r="M42" s="25"/>
      <c r="N42" s="58">
        <f t="shared" si="9"/>
        <v>0</v>
      </c>
      <c r="O42" s="59">
        <f t="shared" si="8"/>
        <v>0</v>
      </c>
    </row>
    <row r="43" spans="1:15" ht="30" customHeight="1" x14ac:dyDescent="0.15">
      <c r="A43" s="45" t="s">
        <v>43</v>
      </c>
      <c r="B43" s="25"/>
      <c r="C43" s="25"/>
      <c r="D43" s="25"/>
      <c r="E43" s="25"/>
      <c r="F43" s="25"/>
      <c r="G43" s="25"/>
      <c r="H43" s="25"/>
      <c r="I43" s="25"/>
      <c r="J43" s="25"/>
      <c r="K43" s="25"/>
      <c r="L43" s="25"/>
      <c r="M43" s="25"/>
      <c r="N43" s="58">
        <f t="shared" si="9"/>
        <v>0</v>
      </c>
      <c r="O43" s="59">
        <f t="shared" si="8"/>
        <v>0</v>
      </c>
    </row>
    <row r="44" spans="1:15" ht="30" customHeight="1" x14ac:dyDescent="0.15">
      <c r="A44" s="45" t="s">
        <v>22</v>
      </c>
      <c r="B44" s="25"/>
      <c r="C44" s="25"/>
      <c r="D44" s="25"/>
      <c r="E44" s="25"/>
      <c r="F44" s="25"/>
      <c r="G44" s="25"/>
      <c r="H44" s="25"/>
      <c r="I44" s="25"/>
      <c r="J44" s="25"/>
      <c r="K44" s="25"/>
      <c r="L44" s="25"/>
      <c r="M44" s="25"/>
      <c r="N44" s="58">
        <f t="shared" si="9"/>
        <v>0</v>
      </c>
      <c r="O44" s="59">
        <f t="shared" si="8"/>
        <v>0</v>
      </c>
    </row>
    <row r="45" spans="1:15" ht="30" customHeight="1" x14ac:dyDescent="0.15">
      <c r="A45" s="45" t="s">
        <v>44</v>
      </c>
      <c r="B45" s="25"/>
      <c r="C45" s="25"/>
      <c r="D45" s="25"/>
      <c r="E45" s="25"/>
      <c r="F45" s="25"/>
      <c r="G45" s="25"/>
      <c r="H45" s="25"/>
      <c r="I45" s="25"/>
      <c r="J45" s="25"/>
      <c r="K45" s="25"/>
      <c r="L45" s="25"/>
      <c r="M45" s="25"/>
      <c r="N45" s="58">
        <f t="shared" si="9"/>
        <v>0</v>
      </c>
      <c r="O45" s="59">
        <f t="shared" si="8"/>
        <v>0</v>
      </c>
    </row>
    <row r="46" spans="1:15" ht="30" customHeight="1" thickBot="1" x14ac:dyDescent="0.2">
      <c r="A46" s="46" t="s">
        <v>16</v>
      </c>
      <c r="B46" s="28"/>
      <c r="C46" s="28"/>
      <c r="D46" s="28"/>
      <c r="E46" s="28"/>
      <c r="F46" s="28"/>
      <c r="G46" s="28"/>
      <c r="H46" s="28"/>
      <c r="I46" s="28"/>
      <c r="J46" s="28"/>
      <c r="K46" s="28"/>
      <c r="L46" s="28"/>
      <c r="M46" s="28"/>
      <c r="N46" s="60">
        <f t="shared" si="9"/>
        <v>0</v>
      </c>
      <c r="O46" s="61">
        <f>N46/COLUMNS(B46:M46)</f>
        <v>0</v>
      </c>
    </row>
    <row r="47" spans="1:15" s="77" customFormat="1" ht="30" customHeight="1" thickBot="1" x14ac:dyDescent="0.2">
      <c r="A47" s="50" t="str">
        <f>"Total "&amp;Table4[[#Headers],[TRANSPORTATION]]</f>
        <v>Total TRANSPORTATION</v>
      </c>
      <c r="B47" s="51">
        <f>SUBTOTAL(109,Table4[JAN])</f>
        <v>0</v>
      </c>
      <c r="C47" s="51">
        <f>SUBTOTAL(109,Table4[FEB])</f>
        <v>0</v>
      </c>
      <c r="D47" s="51">
        <f>SUBTOTAL(109,Table4[MAR])</f>
        <v>0</v>
      </c>
      <c r="E47" s="51">
        <f>SUBTOTAL(109,Table4[APR])</f>
        <v>0</v>
      </c>
      <c r="F47" s="51">
        <f>SUBTOTAL(109,Table4[MAY])</f>
        <v>0</v>
      </c>
      <c r="G47" s="51">
        <f>SUBTOTAL(109,Table4[JUN])</f>
        <v>0</v>
      </c>
      <c r="H47" s="51">
        <f>SUBTOTAL(109,Table4[JUL])</f>
        <v>0</v>
      </c>
      <c r="I47" s="51">
        <f>SUBTOTAL(109,Table4[AUG])</f>
        <v>0</v>
      </c>
      <c r="J47" s="51">
        <f>SUBTOTAL(109,Table4[SEP])</f>
        <v>0</v>
      </c>
      <c r="K47" s="51">
        <f>SUBTOTAL(109,Table4[OCT])</f>
        <v>0</v>
      </c>
      <c r="L47" s="51">
        <f>SUBTOTAL(109,Table4[NOV])</f>
        <v>0</v>
      </c>
      <c r="M47" s="51">
        <f>SUBTOTAL(109,Table4[DEC])</f>
        <v>0</v>
      </c>
      <c r="N47" s="62">
        <f>SUBTOTAL(109,Table4[Total])</f>
        <v>0</v>
      </c>
      <c r="O47" s="63">
        <f>Table4[[#Totals],[Total]]/COLUMNS(Table4[[#Totals],[JAN]:[DEC]])</f>
        <v>0</v>
      </c>
    </row>
    <row r="48" spans="1:15" ht="30" customHeight="1" thickBot="1" x14ac:dyDescent="0.2">
      <c r="A48" s="83"/>
      <c r="B48" s="23"/>
      <c r="C48" s="23"/>
      <c r="D48" s="23"/>
      <c r="E48" s="23"/>
      <c r="F48" s="23"/>
      <c r="G48" s="23"/>
      <c r="H48" s="23"/>
      <c r="I48" s="23"/>
      <c r="J48" s="23"/>
      <c r="K48" s="23"/>
      <c r="L48" s="23"/>
      <c r="M48" s="23"/>
      <c r="N48" s="41"/>
      <c r="O48" s="41"/>
    </row>
    <row r="49" spans="1:15" ht="30" customHeight="1" thickBot="1" x14ac:dyDescent="0.2">
      <c r="A49" s="85" t="s">
        <v>23</v>
      </c>
      <c r="B49" s="68" t="s">
        <v>64</v>
      </c>
      <c r="C49" s="68" t="s">
        <v>65</v>
      </c>
      <c r="D49" s="68" t="s">
        <v>66</v>
      </c>
      <c r="E49" s="68" t="s">
        <v>67</v>
      </c>
      <c r="F49" s="68" t="s">
        <v>68</v>
      </c>
      <c r="G49" s="68" t="s">
        <v>69</v>
      </c>
      <c r="H49" s="68" t="s">
        <v>70</v>
      </c>
      <c r="I49" s="68" t="s">
        <v>71</v>
      </c>
      <c r="J49" s="68" t="s">
        <v>72</v>
      </c>
      <c r="K49" s="68" t="s">
        <v>73</v>
      </c>
      <c r="L49" s="68" t="s">
        <v>74</v>
      </c>
      <c r="M49" s="68" t="s">
        <v>75</v>
      </c>
      <c r="N49" s="54" t="s">
        <v>76</v>
      </c>
      <c r="O49" s="55" t="s">
        <v>84</v>
      </c>
    </row>
    <row r="50" spans="1:15" ht="30" customHeight="1" x14ac:dyDescent="0.15">
      <c r="A50" s="44" t="s">
        <v>56</v>
      </c>
      <c r="B50" s="27"/>
      <c r="C50" s="27"/>
      <c r="D50" s="27"/>
      <c r="E50" s="27"/>
      <c r="F50" s="27"/>
      <c r="G50" s="27"/>
      <c r="H50" s="27"/>
      <c r="I50" s="27"/>
      <c r="J50" s="27"/>
      <c r="K50" s="27"/>
      <c r="L50" s="27"/>
      <c r="M50" s="27"/>
      <c r="N50" s="56">
        <f t="shared" si="9"/>
        <v>0</v>
      </c>
      <c r="O50" s="57">
        <f t="shared" ref="O50:O55" si="10">N50/COLUMNS(B50:M50)</f>
        <v>0</v>
      </c>
    </row>
    <row r="51" spans="1:15" ht="30" customHeight="1" x14ac:dyDescent="0.15">
      <c r="A51" s="45" t="s">
        <v>24</v>
      </c>
      <c r="B51" s="25"/>
      <c r="C51" s="25"/>
      <c r="D51" s="25"/>
      <c r="E51" s="25"/>
      <c r="F51" s="25"/>
      <c r="G51" s="25"/>
      <c r="H51" s="25"/>
      <c r="I51" s="25"/>
      <c r="J51" s="25"/>
      <c r="K51" s="25"/>
      <c r="L51" s="25"/>
      <c r="M51" s="25"/>
      <c r="N51" s="58">
        <f t="shared" si="9"/>
        <v>0</v>
      </c>
      <c r="O51" s="59">
        <f t="shared" si="10"/>
        <v>0</v>
      </c>
    </row>
    <row r="52" spans="1:15" ht="30" customHeight="1" x14ac:dyDescent="0.15">
      <c r="A52" s="45" t="s">
        <v>25</v>
      </c>
      <c r="B52" s="25"/>
      <c r="C52" s="25"/>
      <c r="D52" s="25"/>
      <c r="E52" s="25"/>
      <c r="F52" s="25"/>
      <c r="G52" s="25"/>
      <c r="H52" s="25"/>
      <c r="I52" s="25"/>
      <c r="J52" s="25"/>
      <c r="K52" s="25"/>
      <c r="L52" s="25"/>
      <c r="M52" s="25"/>
      <c r="N52" s="58">
        <f t="shared" si="9"/>
        <v>0</v>
      </c>
      <c r="O52" s="59">
        <f t="shared" si="10"/>
        <v>0</v>
      </c>
    </row>
    <row r="53" spans="1:15" ht="30" customHeight="1" x14ac:dyDescent="0.15">
      <c r="A53" s="45" t="s">
        <v>26</v>
      </c>
      <c r="B53" s="25"/>
      <c r="C53" s="25"/>
      <c r="D53" s="25"/>
      <c r="E53" s="25"/>
      <c r="F53" s="25"/>
      <c r="G53" s="25"/>
      <c r="H53" s="25"/>
      <c r="I53" s="25"/>
      <c r="J53" s="25"/>
      <c r="K53" s="25"/>
      <c r="L53" s="25"/>
      <c r="M53" s="25"/>
      <c r="N53" s="58">
        <f t="shared" si="9"/>
        <v>0</v>
      </c>
      <c r="O53" s="59">
        <f t="shared" si="10"/>
        <v>0</v>
      </c>
    </row>
    <row r="54" spans="1:15" ht="30" customHeight="1" x14ac:dyDescent="0.15">
      <c r="A54" s="45" t="s">
        <v>57</v>
      </c>
      <c r="B54" s="25"/>
      <c r="C54" s="25"/>
      <c r="D54" s="25"/>
      <c r="E54" s="25"/>
      <c r="F54" s="25"/>
      <c r="G54" s="25"/>
      <c r="H54" s="25"/>
      <c r="I54" s="25"/>
      <c r="J54" s="25"/>
      <c r="K54" s="25"/>
      <c r="L54" s="25"/>
      <c r="M54" s="25"/>
      <c r="N54" s="58">
        <f t="shared" si="9"/>
        <v>0</v>
      </c>
      <c r="O54" s="59">
        <f t="shared" si="10"/>
        <v>0</v>
      </c>
    </row>
    <row r="55" spans="1:15" ht="30" customHeight="1" x14ac:dyDescent="0.15">
      <c r="A55" s="45" t="s">
        <v>61</v>
      </c>
      <c r="B55" s="25"/>
      <c r="C55" s="25"/>
      <c r="D55" s="25"/>
      <c r="E55" s="25"/>
      <c r="F55" s="25"/>
      <c r="G55" s="25"/>
      <c r="H55" s="25"/>
      <c r="I55" s="25"/>
      <c r="J55" s="25"/>
      <c r="K55" s="25"/>
      <c r="L55" s="25"/>
      <c r="M55" s="25"/>
      <c r="N55" s="58">
        <f t="shared" si="9"/>
        <v>0</v>
      </c>
      <c r="O55" s="59">
        <f t="shared" si="10"/>
        <v>0</v>
      </c>
    </row>
    <row r="56" spans="1:15" ht="30" customHeight="1" thickBot="1" x14ac:dyDescent="0.2">
      <c r="A56" s="46" t="s">
        <v>16</v>
      </c>
      <c r="B56" s="28"/>
      <c r="C56" s="28"/>
      <c r="D56" s="28"/>
      <c r="E56" s="28"/>
      <c r="F56" s="28"/>
      <c r="G56" s="28"/>
      <c r="H56" s="28"/>
      <c r="I56" s="28"/>
      <c r="J56" s="28"/>
      <c r="K56" s="28"/>
      <c r="L56" s="28"/>
      <c r="M56" s="28"/>
      <c r="N56" s="60">
        <f t="shared" si="9"/>
        <v>0</v>
      </c>
      <c r="O56" s="61">
        <f>N56/COLUMNS(B56:M56)</f>
        <v>0</v>
      </c>
    </row>
    <row r="57" spans="1:15" s="77" customFormat="1" ht="30" customHeight="1" thickBot="1" x14ac:dyDescent="0.2">
      <c r="A57" s="78" t="str">
        <f>"Total "&amp;Table5[[#Headers],[HEALTH]]</f>
        <v>Total HEALTH</v>
      </c>
      <c r="B57" s="51">
        <f>SUBTOTAL(109,Table5[JAN])</f>
        <v>0</v>
      </c>
      <c r="C57" s="51">
        <f>SUBTOTAL(109,Table5[FEB])</f>
        <v>0</v>
      </c>
      <c r="D57" s="51">
        <f>SUBTOTAL(109,Table5[MAR])</f>
        <v>0</v>
      </c>
      <c r="E57" s="51">
        <f>SUBTOTAL(109,Table5[APR])</f>
        <v>0</v>
      </c>
      <c r="F57" s="51">
        <f>SUBTOTAL(109,Table5[MAY])</f>
        <v>0</v>
      </c>
      <c r="G57" s="51">
        <f>SUBTOTAL(109,Table5[JUN])</f>
        <v>0</v>
      </c>
      <c r="H57" s="51">
        <f>SUBTOTAL(109,Table5[JUL])</f>
        <v>0</v>
      </c>
      <c r="I57" s="51">
        <f>SUBTOTAL(109,Table5[AUG])</f>
        <v>0</v>
      </c>
      <c r="J57" s="51">
        <f>SUBTOTAL(109,Table5[SEP])</f>
        <v>0</v>
      </c>
      <c r="K57" s="51">
        <f>SUBTOTAL(109,Table5[OCT])</f>
        <v>0</v>
      </c>
      <c r="L57" s="51">
        <f>SUBTOTAL(109,Table5[NOV])</f>
        <v>0</v>
      </c>
      <c r="M57" s="51">
        <f>SUBTOTAL(109,Table5[DEC])</f>
        <v>0</v>
      </c>
      <c r="N57" s="62">
        <f>SUBTOTAL(109,Table5[Total])</f>
        <v>0</v>
      </c>
      <c r="O57" s="63">
        <f>Table5[[#Totals],[Total]]/COLUMNS(Table5[[#Totals],[JAN]:[DEC]])</f>
        <v>0</v>
      </c>
    </row>
    <row r="58" spans="1:15" ht="30" customHeight="1" thickBot="1" x14ac:dyDescent="0.2">
      <c r="A58" s="83"/>
      <c r="B58" s="23"/>
      <c r="C58" s="23"/>
      <c r="D58" s="23"/>
      <c r="E58" s="23"/>
      <c r="F58" s="23"/>
      <c r="G58" s="23"/>
      <c r="H58" s="23"/>
      <c r="I58" s="23"/>
      <c r="J58" s="23"/>
      <c r="K58" s="23"/>
      <c r="L58" s="23"/>
      <c r="M58" s="23"/>
      <c r="N58" s="41"/>
      <c r="O58" s="41"/>
    </row>
    <row r="59" spans="1:15" ht="30" customHeight="1" thickBot="1" x14ac:dyDescent="0.2">
      <c r="A59" s="85" t="s">
        <v>54</v>
      </c>
      <c r="B59" s="68" t="s">
        <v>64</v>
      </c>
      <c r="C59" s="68" t="s">
        <v>65</v>
      </c>
      <c r="D59" s="68" t="s">
        <v>66</v>
      </c>
      <c r="E59" s="68" t="s">
        <v>67</v>
      </c>
      <c r="F59" s="68" t="s">
        <v>68</v>
      </c>
      <c r="G59" s="68" t="s">
        <v>69</v>
      </c>
      <c r="H59" s="68" t="s">
        <v>70</v>
      </c>
      <c r="I59" s="68" t="s">
        <v>71</v>
      </c>
      <c r="J59" s="68" t="s">
        <v>72</v>
      </c>
      <c r="K59" s="68" t="s">
        <v>73</v>
      </c>
      <c r="L59" s="68" t="s">
        <v>74</v>
      </c>
      <c r="M59" s="68" t="s">
        <v>75</v>
      </c>
      <c r="N59" s="54" t="s">
        <v>76</v>
      </c>
      <c r="O59" s="55" t="s">
        <v>84</v>
      </c>
    </row>
    <row r="60" spans="1:15" ht="30" customHeight="1" x14ac:dyDescent="0.15">
      <c r="A60" s="44" t="s">
        <v>8</v>
      </c>
      <c r="B60" s="27"/>
      <c r="C60" s="27"/>
      <c r="D60" s="27"/>
      <c r="E60" s="27"/>
      <c r="F60" s="27"/>
      <c r="G60" s="27"/>
      <c r="H60" s="27"/>
      <c r="I60" s="27"/>
      <c r="J60" s="27"/>
      <c r="K60" s="27"/>
      <c r="L60" s="27"/>
      <c r="M60" s="27"/>
      <c r="N60" s="56">
        <f t="shared" si="9"/>
        <v>0</v>
      </c>
      <c r="O60" s="57">
        <f>N60/COLUMNS(B60:M60)</f>
        <v>0</v>
      </c>
    </row>
    <row r="61" spans="1:15" ht="30" customHeight="1" x14ac:dyDescent="0.15">
      <c r="A61" s="45" t="s">
        <v>34</v>
      </c>
      <c r="B61" s="25"/>
      <c r="C61" s="25"/>
      <c r="D61" s="25"/>
      <c r="E61" s="25"/>
      <c r="F61" s="25"/>
      <c r="G61" s="25"/>
      <c r="H61" s="25"/>
      <c r="I61" s="25"/>
      <c r="J61" s="25"/>
      <c r="K61" s="25"/>
      <c r="L61" s="25"/>
      <c r="M61" s="25"/>
      <c r="N61" s="58">
        <f t="shared" si="9"/>
        <v>0</v>
      </c>
      <c r="O61" s="59">
        <f>N61/COLUMNS(B61:M61)</f>
        <v>0</v>
      </c>
    </row>
    <row r="62" spans="1:15" ht="30" customHeight="1" x14ac:dyDescent="0.15">
      <c r="A62" s="45" t="s">
        <v>35</v>
      </c>
      <c r="B62" s="25"/>
      <c r="C62" s="25"/>
      <c r="D62" s="25"/>
      <c r="E62" s="25"/>
      <c r="F62" s="25"/>
      <c r="G62" s="25"/>
      <c r="H62" s="25"/>
      <c r="I62" s="25"/>
      <c r="J62" s="25"/>
      <c r="K62" s="25"/>
      <c r="L62" s="25"/>
      <c r="M62" s="25"/>
      <c r="N62" s="58">
        <f t="shared" si="9"/>
        <v>0</v>
      </c>
      <c r="O62" s="59">
        <f>N62/COLUMNS(B62:M62)</f>
        <v>0</v>
      </c>
    </row>
    <row r="63" spans="1:15" ht="30" customHeight="1" thickBot="1" x14ac:dyDescent="0.2">
      <c r="A63" s="46" t="s">
        <v>16</v>
      </c>
      <c r="B63" s="28"/>
      <c r="C63" s="28"/>
      <c r="D63" s="28"/>
      <c r="E63" s="28"/>
      <c r="F63" s="28"/>
      <c r="G63" s="28"/>
      <c r="H63" s="28"/>
      <c r="I63" s="28"/>
      <c r="J63" s="28"/>
      <c r="K63" s="28"/>
      <c r="L63" s="28"/>
      <c r="M63" s="28"/>
      <c r="N63" s="60">
        <f t="shared" si="9"/>
        <v>0</v>
      </c>
      <c r="O63" s="61">
        <f>N63/COLUMNS(B63:M63)</f>
        <v>0</v>
      </c>
    </row>
    <row r="64" spans="1:15" s="77" customFormat="1" ht="30" customHeight="1" thickBot="1" x14ac:dyDescent="0.2">
      <c r="A64" s="78" t="str">
        <f>"Total " &amp; Table6[[#Headers],[CHARITY/GIFTS]]</f>
        <v>Total CHARITY/GIFTS</v>
      </c>
      <c r="B64" s="51">
        <f>SUBTOTAL(109,Table6[JAN])</f>
        <v>0</v>
      </c>
      <c r="C64" s="51">
        <f>SUBTOTAL(109,Table6[FEB])</f>
        <v>0</v>
      </c>
      <c r="D64" s="51">
        <f>SUBTOTAL(109,Table6[MAR])</f>
        <v>0</v>
      </c>
      <c r="E64" s="51">
        <f>SUBTOTAL(109,Table6[APR])</f>
        <v>0</v>
      </c>
      <c r="F64" s="51">
        <f>SUBTOTAL(109,Table6[MAY])</f>
        <v>0</v>
      </c>
      <c r="G64" s="51">
        <f>SUBTOTAL(109,Table6[JUN])</f>
        <v>0</v>
      </c>
      <c r="H64" s="51">
        <f>SUBTOTAL(109,Table6[JUL])</f>
        <v>0</v>
      </c>
      <c r="I64" s="51">
        <f>SUBTOTAL(109,Table6[AUG])</f>
        <v>0</v>
      </c>
      <c r="J64" s="51">
        <f>SUBTOTAL(109,Table6[SEP])</f>
        <v>0</v>
      </c>
      <c r="K64" s="51">
        <f>SUBTOTAL(109,Table6[OCT])</f>
        <v>0</v>
      </c>
      <c r="L64" s="51">
        <f>SUBTOTAL(109,Table6[NOV])</f>
        <v>0</v>
      </c>
      <c r="M64" s="51">
        <f>SUBTOTAL(109,Table6[DEC])</f>
        <v>0</v>
      </c>
      <c r="N64" s="62">
        <f>SUBTOTAL(109,Table6[Total])</f>
        <v>0</v>
      </c>
      <c r="O64" s="63">
        <f>Table6[[#Totals],[Total]]/COLUMNS(Table6[[#Totals],[JAN]:[DEC]])</f>
        <v>0</v>
      </c>
    </row>
    <row r="65" spans="1:15" ht="30" customHeight="1" thickBot="1" x14ac:dyDescent="0.2">
      <c r="A65" s="83"/>
      <c r="B65" s="20"/>
      <c r="C65" s="20"/>
      <c r="D65" s="20"/>
      <c r="E65" s="20"/>
      <c r="F65" s="20"/>
      <c r="G65" s="20"/>
      <c r="H65" s="20"/>
      <c r="I65" s="20"/>
      <c r="J65" s="20"/>
      <c r="K65" s="20"/>
      <c r="L65" s="20"/>
      <c r="M65" s="20"/>
      <c r="N65" s="41"/>
      <c r="O65" s="41"/>
    </row>
    <row r="66" spans="1:15" ht="30" customHeight="1" thickBot="1" x14ac:dyDescent="0.2">
      <c r="A66" s="85" t="s">
        <v>32</v>
      </c>
      <c r="B66" s="68" t="s">
        <v>64</v>
      </c>
      <c r="C66" s="68" t="s">
        <v>65</v>
      </c>
      <c r="D66" s="68" t="s">
        <v>66</v>
      </c>
      <c r="E66" s="68" t="s">
        <v>67</v>
      </c>
      <c r="F66" s="68" t="s">
        <v>68</v>
      </c>
      <c r="G66" s="68" t="s">
        <v>69</v>
      </c>
      <c r="H66" s="68" t="s">
        <v>70</v>
      </c>
      <c r="I66" s="68" t="s">
        <v>71</v>
      </c>
      <c r="J66" s="68" t="s">
        <v>72</v>
      </c>
      <c r="K66" s="68" t="s">
        <v>73</v>
      </c>
      <c r="L66" s="68" t="s">
        <v>74</v>
      </c>
      <c r="M66" s="68" t="s">
        <v>75</v>
      </c>
      <c r="N66" s="54" t="s">
        <v>76</v>
      </c>
      <c r="O66" s="55" t="s">
        <v>84</v>
      </c>
    </row>
    <row r="67" spans="1:15" ht="30" customHeight="1" x14ac:dyDescent="0.15">
      <c r="A67" s="44" t="s">
        <v>7</v>
      </c>
      <c r="B67" s="27"/>
      <c r="C67" s="27"/>
      <c r="D67" s="27"/>
      <c r="E67" s="27"/>
      <c r="F67" s="27"/>
      <c r="G67" s="27"/>
      <c r="H67" s="27"/>
      <c r="I67" s="27"/>
      <c r="J67" s="27"/>
      <c r="K67" s="27"/>
      <c r="L67" s="27"/>
      <c r="M67" s="27"/>
      <c r="N67" s="56">
        <f t="shared" si="9"/>
        <v>0</v>
      </c>
      <c r="O67" s="57">
        <f t="shared" ref="O67:O74" si="11">N67/COLUMNS(B67:M67)</f>
        <v>0</v>
      </c>
    </row>
    <row r="68" spans="1:15" ht="30" customHeight="1" x14ac:dyDescent="0.15">
      <c r="A68" s="45" t="s">
        <v>33</v>
      </c>
      <c r="B68" s="25"/>
      <c r="C68" s="25"/>
      <c r="D68" s="25"/>
      <c r="E68" s="25"/>
      <c r="F68" s="25"/>
      <c r="G68" s="25"/>
      <c r="H68" s="25"/>
      <c r="I68" s="25"/>
      <c r="J68" s="25"/>
      <c r="K68" s="25"/>
      <c r="L68" s="25"/>
      <c r="M68" s="25"/>
      <c r="N68" s="58">
        <f t="shared" si="9"/>
        <v>0</v>
      </c>
      <c r="O68" s="59">
        <f t="shared" si="11"/>
        <v>0</v>
      </c>
    </row>
    <row r="69" spans="1:15" ht="30" customHeight="1" x14ac:dyDescent="0.15">
      <c r="A69" s="45" t="s">
        <v>6</v>
      </c>
      <c r="B69" s="25"/>
      <c r="C69" s="25"/>
      <c r="D69" s="25"/>
      <c r="E69" s="25"/>
      <c r="F69" s="25"/>
      <c r="G69" s="25"/>
      <c r="H69" s="25"/>
      <c r="I69" s="25"/>
      <c r="J69" s="25"/>
      <c r="K69" s="25"/>
      <c r="L69" s="25"/>
      <c r="M69" s="25"/>
      <c r="N69" s="58">
        <f t="shared" si="9"/>
        <v>0</v>
      </c>
      <c r="O69" s="59">
        <f t="shared" si="11"/>
        <v>0</v>
      </c>
    </row>
    <row r="70" spans="1:15" ht="30" customHeight="1" x14ac:dyDescent="0.15">
      <c r="A70" s="45" t="s">
        <v>55</v>
      </c>
      <c r="B70" s="25"/>
      <c r="C70" s="25"/>
      <c r="D70" s="25"/>
      <c r="E70" s="25"/>
      <c r="F70" s="25"/>
      <c r="G70" s="25"/>
      <c r="H70" s="25"/>
      <c r="I70" s="25"/>
      <c r="J70" s="25"/>
      <c r="K70" s="25"/>
      <c r="L70" s="25"/>
      <c r="M70" s="25"/>
      <c r="N70" s="58">
        <f t="shared" si="9"/>
        <v>0</v>
      </c>
      <c r="O70" s="59">
        <f t="shared" si="11"/>
        <v>0</v>
      </c>
    </row>
    <row r="71" spans="1:15" ht="30" customHeight="1" x14ac:dyDescent="0.15">
      <c r="A71" s="45" t="s">
        <v>80</v>
      </c>
      <c r="B71" s="25"/>
      <c r="C71" s="25"/>
      <c r="D71" s="25"/>
      <c r="E71" s="25"/>
      <c r="F71" s="25"/>
      <c r="G71" s="25"/>
      <c r="H71" s="25"/>
      <c r="I71" s="25"/>
      <c r="J71" s="25"/>
      <c r="K71" s="25"/>
      <c r="L71" s="25"/>
      <c r="M71" s="25"/>
      <c r="N71" s="58">
        <f t="shared" si="9"/>
        <v>0</v>
      </c>
      <c r="O71" s="59">
        <f t="shared" si="11"/>
        <v>0</v>
      </c>
    </row>
    <row r="72" spans="1:15" ht="30" customHeight="1" x14ac:dyDescent="0.15">
      <c r="A72" s="45" t="s">
        <v>52</v>
      </c>
      <c r="B72" s="25"/>
      <c r="C72" s="25"/>
      <c r="D72" s="25"/>
      <c r="E72" s="25"/>
      <c r="F72" s="25"/>
      <c r="G72" s="25"/>
      <c r="H72" s="25"/>
      <c r="I72" s="25"/>
      <c r="J72" s="25"/>
      <c r="K72" s="25"/>
      <c r="L72" s="25"/>
      <c r="M72" s="25"/>
      <c r="N72" s="58">
        <f t="shared" si="9"/>
        <v>0</v>
      </c>
      <c r="O72" s="59">
        <f t="shared" si="11"/>
        <v>0</v>
      </c>
    </row>
    <row r="73" spans="1:15" ht="30" customHeight="1" x14ac:dyDescent="0.15">
      <c r="A73" s="45" t="s">
        <v>53</v>
      </c>
      <c r="B73" s="25"/>
      <c r="C73" s="25"/>
      <c r="D73" s="25"/>
      <c r="E73" s="25"/>
      <c r="F73" s="25"/>
      <c r="G73" s="25"/>
      <c r="H73" s="25"/>
      <c r="I73" s="25"/>
      <c r="J73" s="25"/>
      <c r="K73" s="25"/>
      <c r="L73" s="25"/>
      <c r="M73" s="25"/>
      <c r="N73" s="58">
        <f t="shared" si="9"/>
        <v>0</v>
      </c>
      <c r="O73" s="59">
        <f t="shared" si="11"/>
        <v>0</v>
      </c>
    </row>
    <row r="74" spans="1:15" ht="30" customHeight="1" x14ac:dyDescent="0.15">
      <c r="A74" s="45" t="s">
        <v>62</v>
      </c>
      <c r="B74" s="25"/>
      <c r="C74" s="25"/>
      <c r="D74" s="25"/>
      <c r="E74" s="25"/>
      <c r="F74" s="25"/>
      <c r="G74" s="25"/>
      <c r="H74" s="25"/>
      <c r="I74" s="25"/>
      <c r="J74" s="25"/>
      <c r="K74" s="25"/>
      <c r="L74" s="25"/>
      <c r="M74" s="25"/>
      <c r="N74" s="58">
        <f>SUM(B74:M74)</f>
        <v>0</v>
      </c>
      <c r="O74" s="59">
        <f t="shared" si="11"/>
        <v>0</v>
      </c>
    </row>
    <row r="75" spans="1:15" ht="30" customHeight="1" thickBot="1" x14ac:dyDescent="0.2">
      <c r="A75" s="46" t="s">
        <v>16</v>
      </c>
      <c r="B75" s="28"/>
      <c r="C75" s="28"/>
      <c r="D75" s="28"/>
      <c r="E75" s="28"/>
      <c r="F75" s="28"/>
      <c r="G75" s="28"/>
      <c r="H75" s="28"/>
      <c r="I75" s="28"/>
      <c r="J75" s="28"/>
      <c r="K75" s="28"/>
      <c r="L75" s="28"/>
      <c r="M75" s="28"/>
      <c r="N75" s="60">
        <f t="shared" si="9"/>
        <v>0</v>
      </c>
      <c r="O75" s="61">
        <f>N75/COLUMNS(B75:M75)</f>
        <v>0</v>
      </c>
    </row>
    <row r="76" spans="1:15" s="77" customFormat="1" ht="30" customHeight="1" thickBot="1" x14ac:dyDescent="0.2">
      <c r="A76" s="78" t="str">
        <f>"Total " &amp; Table7[[#Headers],[DAILY LIVING]]</f>
        <v>Total DAILY LIVING</v>
      </c>
      <c r="B76" s="51">
        <f>SUBTOTAL(109,Table7[JAN])</f>
        <v>0</v>
      </c>
      <c r="C76" s="51">
        <f>SUBTOTAL(109,Table7[FEB])</f>
        <v>0</v>
      </c>
      <c r="D76" s="51">
        <f>SUBTOTAL(109,Table7[MAR])</f>
        <v>0</v>
      </c>
      <c r="E76" s="51">
        <f>SUBTOTAL(109,Table7[APR])</f>
        <v>0</v>
      </c>
      <c r="F76" s="51">
        <f>SUBTOTAL(109,Table7[MAY])</f>
        <v>0</v>
      </c>
      <c r="G76" s="51">
        <f>SUBTOTAL(109,Table7[JUN])</f>
        <v>0</v>
      </c>
      <c r="H76" s="51">
        <f>SUBTOTAL(109,Table7[JUL])</f>
        <v>0</v>
      </c>
      <c r="I76" s="51">
        <f>SUBTOTAL(109,Table7[AUG])</f>
        <v>0</v>
      </c>
      <c r="J76" s="51">
        <f>SUBTOTAL(109,Table7[SEP])</f>
        <v>0</v>
      </c>
      <c r="K76" s="51">
        <f>SUBTOTAL(109,Table7[OCT])</f>
        <v>0</v>
      </c>
      <c r="L76" s="51">
        <f>SUBTOTAL(109,Table7[NOV])</f>
        <v>0</v>
      </c>
      <c r="M76" s="51">
        <f>SUBTOTAL(109,Table7[DEC])</f>
        <v>0</v>
      </c>
      <c r="N76" s="62">
        <f>SUBTOTAL(109,Table7[Total])</f>
        <v>0</v>
      </c>
      <c r="O76" s="63">
        <f>Table7[[#Totals],[Total]]/COLUMNS(Table7[[#Totals],[JAN]:[DEC]])</f>
        <v>0</v>
      </c>
    </row>
    <row r="77" spans="1:15" ht="30" customHeight="1" thickBot="1" x14ac:dyDescent="0.2">
      <c r="A77" s="83"/>
      <c r="B77" s="23"/>
      <c r="C77" s="23"/>
      <c r="D77" s="23"/>
      <c r="E77" s="23"/>
      <c r="F77" s="23"/>
      <c r="G77" s="23"/>
      <c r="H77" s="23"/>
      <c r="I77" s="23"/>
      <c r="J77" s="23"/>
      <c r="K77" s="23"/>
      <c r="L77" s="23"/>
      <c r="M77" s="23"/>
      <c r="N77" s="41"/>
      <c r="O77" s="41"/>
    </row>
    <row r="78" spans="1:15" ht="30" customHeight="1" thickBot="1" x14ac:dyDescent="0.2">
      <c r="A78" s="85" t="s">
        <v>27</v>
      </c>
      <c r="B78" s="68" t="s">
        <v>64</v>
      </c>
      <c r="C78" s="68" t="s">
        <v>65</v>
      </c>
      <c r="D78" s="68" t="s">
        <v>66</v>
      </c>
      <c r="E78" s="68" t="s">
        <v>67</v>
      </c>
      <c r="F78" s="68" t="s">
        <v>68</v>
      </c>
      <c r="G78" s="68" t="s">
        <v>69</v>
      </c>
      <c r="H78" s="68" t="s">
        <v>70</v>
      </c>
      <c r="I78" s="68" t="s">
        <v>71</v>
      </c>
      <c r="J78" s="68" t="s">
        <v>72</v>
      </c>
      <c r="K78" s="68" t="s">
        <v>73</v>
      </c>
      <c r="L78" s="68" t="s">
        <v>74</v>
      </c>
      <c r="M78" s="68" t="s">
        <v>75</v>
      </c>
      <c r="N78" s="54" t="s">
        <v>76</v>
      </c>
      <c r="O78" s="55" t="s">
        <v>84</v>
      </c>
    </row>
    <row r="79" spans="1:15" ht="30" customHeight="1" x14ac:dyDescent="0.15">
      <c r="A79" s="44" t="s">
        <v>122</v>
      </c>
      <c r="B79" s="27"/>
      <c r="C79" s="27"/>
      <c r="D79" s="27"/>
      <c r="E79" s="27"/>
      <c r="F79" s="27"/>
      <c r="G79" s="27"/>
      <c r="H79" s="27"/>
      <c r="I79" s="27"/>
      <c r="J79" s="27"/>
      <c r="K79" s="27"/>
      <c r="L79" s="27"/>
      <c r="M79" s="27"/>
      <c r="N79" s="56">
        <f t="shared" si="9"/>
        <v>0</v>
      </c>
      <c r="O79" s="57">
        <f t="shared" ref="O79:O88" si="12">N79/COLUMNS(B79:M79)</f>
        <v>0</v>
      </c>
    </row>
    <row r="80" spans="1:15" ht="30" customHeight="1" x14ac:dyDescent="0.15">
      <c r="A80" s="45" t="s">
        <v>124</v>
      </c>
      <c r="B80" s="25"/>
      <c r="C80" s="25"/>
      <c r="D80" s="25"/>
      <c r="E80" s="25"/>
      <c r="F80" s="25"/>
      <c r="G80" s="25"/>
      <c r="H80" s="25"/>
      <c r="I80" s="25"/>
      <c r="J80" s="25"/>
      <c r="K80" s="25"/>
      <c r="L80" s="25"/>
      <c r="M80" s="25"/>
      <c r="N80" s="58">
        <f t="shared" ref="N80" si="13">SUM(B80:M80)</f>
        <v>0</v>
      </c>
      <c r="O80" s="59">
        <f t="shared" ref="O80" si="14">N80/COLUMNS(B80:M80)</f>
        <v>0</v>
      </c>
    </row>
    <row r="81" spans="1:15" ht="30" customHeight="1" x14ac:dyDescent="0.15">
      <c r="A81" s="45" t="s">
        <v>125</v>
      </c>
      <c r="B81" s="25"/>
      <c r="C81" s="25"/>
      <c r="D81" s="25"/>
      <c r="E81" s="25"/>
      <c r="F81" s="25"/>
      <c r="G81" s="25"/>
      <c r="H81" s="25"/>
      <c r="I81" s="25"/>
      <c r="J81" s="25"/>
      <c r="K81" s="25"/>
      <c r="L81" s="25"/>
      <c r="M81" s="25"/>
      <c r="N81" s="58">
        <f t="shared" ref="N81" si="15">SUM(B81:M81)</f>
        <v>0</v>
      </c>
      <c r="O81" s="59">
        <f t="shared" ref="O81" si="16">N81/COLUMNS(B81:M81)</f>
        <v>0</v>
      </c>
    </row>
    <row r="82" spans="1:15" ht="30" customHeight="1" x14ac:dyDescent="0.15">
      <c r="A82" s="45" t="s">
        <v>121</v>
      </c>
      <c r="B82" s="25"/>
      <c r="C82" s="25"/>
      <c r="D82" s="25"/>
      <c r="E82" s="25"/>
      <c r="F82" s="25"/>
      <c r="G82" s="25"/>
      <c r="H82" s="25"/>
      <c r="I82" s="25"/>
      <c r="J82" s="25"/>
      <c r="K82" s="25"/>
      <c r="L82" s="25"/>
      <c r="M82" s="25"/>
      <c r="N82" s="58">
        <f t="shared" si="9"/>
        <v>0</v>
      </c>
      <c r="O82" s="59">
        <f t="shared" si="12"/>
        <v>0</v>
      </c>
    </row>
    <row r="83" spans="1:15" ht="30" customHeight="1" x14ac:dyDescent="0.15">
      <c r="A83" s="45" t="s">
        <v>30</v>
      </c>
      <c r="B83" s="25"/>
      <c r="C83" s="25"/>
      <c r="D83" s="25"/>
      <c r="E83" s="25"/>
      <c r="F83" s="25"/>
      <c r="G83" s="25"/>
      <c r="H83" s="25"/>
      <c r="I83" s="25"/>
      <c r="J83" s="25"/>
      <c r="K83" s="25"/>
      <c r="L83" s="25"/>
      <c r="M83" s="25"/>
      <c r="N83" s="58">
        <f t="shared" si="9"/>
        <v>0</v>
      </c>
      <c r="O83" s="59">
        <f t="shared" si="12"/>
        <v>0</v>
      </c>
    </row>
    <row r="84" spans="1:15" ht="30" customHeight="1" x14ac:dyDescent="0.15">
      <c r="A84" s="45" t="s">
        <v>123</v>
      </c>
      <c r="B84" s="25"/>
      <c r="C84" s="25"/>
      <c r="D84" s="25"/>
      <c r="E84" s="25"/>
      <c r="F84" s="25"/>
      <c r="G84" s="25"/>
      <c r="H84" s="25"/>
      <c r="I84" s="25"/>
      <c r="J84" s="25"/>
      <c r="K84" s="25"/>
      <c r="L84" s="25"/>
      <c r="M84" s="25"/>
      <c r="N84" s="58">
        <f t="shared" si="9"/>
        <v>0</v>
      </c>
      <c r="O84" s="59">
        <f t="shared" si="12"/>
        <v>0</v>
      </c>
    </row>
    <row r="85" spans="1:15" ht="30" customHeight="1" x14ac:dyDescent="0.15">
      <c r="A85" s="45" t="s">
        <v>126</v>
      </c>
      <c r="B85" s="25"/>
      <c r="C85" s="25"/>
      <c r="D85" s="25"/>
      <c r="E85" s="25"/>
      <c r="F85" s="25"/>
      <c r="G85" s="25"/>
      <c r="H85" s="25"/>
      <c r="I85" s="25"/>
      <c r="J85" s="25"/>
      <c r="K85" s="25"/>
      <c r="L85" s="25"/>
      <c r="M85" s="25"/>
      <c r="N85" s="58">
        <f t="shared" ref="N85:N86" si="17">SUM(B85:M85)</f>
        <v>0</v>
      </c>
      <c r="O85" s="59">
        <f t="shared" ref="O85:O86" si="18">N85/COLUMNS(B85:M85)</f>
        <v>0</v>
      </c>
    </row>
    <row r="86" spans="1:15" ht="30" customHeight="1" x14ac:dyDescent="0.15">
      <c r="A86" s="45" t="s">
        <v>127</v>
      </c>
      <c r="B86" s="25"/>
      <c r="C86" s="25"/>
      <c r="D86" s="25"/>
      <c r="E86" s="25"/>
      <c r="F86" s="25"/>
      <c r="G86" s="25"/>
      <c r="H86" s="25"/>
      <c r="I86" s="25"/>
      <c r="J86" s="25"/>
      <c r="K86" s="25"/>
      <c r="L86" s="25"/>
      <c r="M86" s="25"/>
      <c r="N86" s="58">
        <f t="shared" si="17"/>
        <v>0</v>
      </c>
      <c r="O86" s="59">
        <f t="shared" si="18"/>
        <v>0</v>
      </c>
    </row>
    <row r="87" spans="1:15" ht="30" customHeight="1" x14ac:dyDescent="0.15">
      <c r="A87" s="45" t="s">
        <v>128</v>
      </c>
      <c r="B87" s="25"/>
      <c r="C87" s="25"/>
      <c r="D87" s="25"/>
      <c r="E87" s="25"/>
      <c r="F87" s="25"/>
      <c r="G87" s="25"/>
      <c r="H87" s="25"/>
      <c r="I87" s="25"/>
      <c r="J87" s="25"/>
      <c r="K87" s="25"/>
      <c r="L87" s="25"/>
      <c r="M87" s="25"/>
      <c r="N87" s="58">
        <f>SUM(B87:M87)</f>
        <v>0</v>
      </c>
      <c r="O87" s="59">
        <f>N87/COLUMNS(B87:M87)</f>
        <v>0</v>
      </c>
    </row>
    <row r="88" spans="1:15" ht="30" customHeight="1" x14ac:dyDescent="0.15">
      <c r="A88" s="45" t="s">
        <v>60</v>
      </c>
      <c r="B88" s="25"/>
      <c r="C88" s="25"/>
      <c r="D88" s="25"/>
      <c r="E88" s="25"/>
      <c r="F88" s="25"/>
      <c r="G88" s="25"/>
      <c r="H88" s="25"/>
      <c r="I88" s="25"/>
      <c r="J88" s="25"/>
      <c r="K88" s="25"/>
      <c r="L88" s="25"/>
      <c r="M88" s="25"/>
      <c r="N88" s="58">
        <f t="shared" si="9"/>
        <v>0</v>
      </c>
      <c r="O88" s="59">
        <f t="shared" si="12"/>
        <v>0</v>
      </c>
    </row>
    <row r="89" spans="1:15" ht="30" customHeight="1" thickBot="1" x14ac:dyDescent="0.2">
      <c r="A89" s="46" t="s">
        <v>16</v>
      </c>
      <c r="B89" s="28"/>
      <c r="C89" s="28"/>
      <c r="D89" s="28"/>
      <c r="E89" s="28"/>
      <c r="F89" s="28"/>
      <c r="G89" s="28"/>
      <c r="H89" s="28"/>
      <c r="I89" s="28"/>
      <c r="J89" s="28"/>
      <c r="K89" s="28"/>
      <c r="L89" s="28"/>
      <c r="M89" s="28"/>
      <c r="N89" s="60">
        <f t="shared" si="9"/>
        <v>0</v>
      </c>
      <c r="O89" s="61">
        <f>N89/COLUMNS(B89:M89)</f>
        <v>0</v>
      </c>
    </row>
    <row r="90" spans="1:15" s="77" customFormat="1" ht="30" customHeight="1" thickBot="1" x14ac:dyDescent="0.2">
      <c r="A90" s="78" t="str">
        <f>"Total " &amp; Table8[[#Headers],[ENTERTAINMENT]]</f>
        <v>Total ENTERTAINMENT</v>
      </c>
      <c r="B90" s="51">
        <f>SUBTOTAL(109,Table8[JAN])</f>
        <v>0</v>
      </c>
      <c r="C90" s="51">
        <f>SUBTOTAL(109,Table8[FEB])</f>
        <v>0</v>
      </c>
      <c r="D90" s="51">
        <f>SUBTOTAL(109,Table8[MAR])</f>
        <v>0</v>
      </c>
      <c r="E90" s="51">
        <f>SUBTOTAL(109,Table8[APR])</f>
        <v>0</v>
      </c>
      <c r="F90" s="51">
        <f>SUBTOTAL(109,Table8[MAY])</f>
        <v>0</v>
      </c>
      <c r="G90" s="51">
        <f>SUBTOTAL(109,Table8[JUN])</f>
        <v>0</v>
      </c>
      <c r="H90" s="51">
        <f>SUBTOTAL(109,Table8[JUL])</f>
        <v>0</v>
      </c>
      <c r="I90" s="51">
        <f>SUBTOTAL(109,Table8[AUG])</f>
        <v>0</v>
      </c>
      <c r="J90" s="51">
        <f>SUBTOTAL(109,Table8[SEP])</f>
        <v>0</v>
      </c>
      <c r="K90" s="51">
        <f>SUBTOTAL(109,Table8[OCT])</f>
        <v>0</v>
      </c>
      <c r="L90" s="51">
        <f>SUBTOTAL(109,Table8[NOV])</f>
        <v>0</v>
      </c>
      <c r="M90" s="51">
        <f>SUBTOTAL(109,Table8[DEC])</f>
        <v>0</v>
      </c>
      <c r="N90" s="62">
        <f>SUBTOTAL(109,Table8[Total])</f>
        <v>0</v>
      </c>
      <c r="O90" s="63">
        <f>Table8[[#Totals],[Total]]/COLUMNS(Table8[[#Totals],[JAN]:[DEC]])</f>
        <v>0</v>
      </c>
    </row>
    <row r="91" spans="1:15" ht="30" customHeight="1" thickBot="1" x14ac:dyDescent="0.2">
      <c r="A91" s="83"/>
      <c r="B91" s="23"/>
      <c r="C91" s="23"/>
      <c r="D91" s="23"/>
      <c r="E91" s="23"/>
      <c r="F91" s="23"/>
      <c r="G91" s="23"/>
      <c r="H91" s="23"/>
      <c r="I91" s="23"/>
      <c r="J91" s="23"/>
      <c r="K91" s="23"/>
      <c r="L91" s="23"/>
      <c r="M91" s="23"/>
      <c r="N91" s="41"/>
      <c r="O91" s="41"/>
    </row>
    <row r="92" spans="1:15" ht="30" customHeight="1" thickBot="1" x14ac:dyDescent="0.2">
      <c r="A92" s="85" t="s">
        <v>39</v>
      </c>
      <c r="B92" s="68" t="s">
        <v>64</v>
      </c>
      <c r="C92" s="68" t="s">
        <v>65</v>
      </c>
      <c r="D92" s="68" t="s">
        <v>66</v>
      </c>
      <c r="E92" s="68" t="s">
        <v>67</v>
      </c>
      <c r="F92" s="68" t="s">
        <v>68</v>
      </c>
      <c r="G92" s="68" t="s">
        <v>69</v>
      </c>
      <c r="H92" s="68" t="s">
        <v>70</v>
      </c>
      <c r="I92" s="68" t="s">
        <v>71</v>
      </c>
      <c r="J92" s="68" t="s">
        <v>72</v>
      </c>
      <c r="K92" s="68" t="s">
        <v>73</v>
      </c>
      <c r="L92" s="68" t="s">
        <v>74</v>
      </c>
      <c r="M92" s="68" t="s">
        <v>75</v>
      </c>
      <c r="N92" s="54" t="s">
        <v>76</v>
      </c>
      <c r="O92" s="55" t="s">
        <v>84</v>
      </c>
    </row>
    <row r="93" spans="1:15" ht="30" customHeight="1" x14ac:dyDescent="0.15">
      <c r="A93" s="44" t="s">
        <v>37</v>
      </c>
      <c r="B93" s="27"/>
      <c r="C93" s="27"/>
      <c r="D93" s="27"/>
      <c r="E93" s="27"/>
      <c r="F93" s="27"/>
      <c r="G93" s="27"/>
      <c r="H93" s="27"/>
      <c r="I93" s="27"/>
      <c r="J93" s="27"/>
      <c r="K93" s="27"/>
      <c r="L93" s="27"/>
      <c r="M93" s="27"/>
      <c r="N93" s="56">
        <f t="shared" si="9"/>
        <v>0</v>
      </c>
      <c r="O93" s="57">
        <f t="shared" ref="O93:O98" si="19">N93/COLUMNS(B93:M93)</f>
        <v>0</v>
      </c>
    </row>
    <row r="94" spans="1:15" ht="30" customHeight="1" x14ac:dyDescent="0.15">
      <c r="A94" s="45" t="s">
        <v>129</v>
      </c>
      <c r="B94" s="25"/>
      <c r="C94" s="25"/>
      <c r="D94" s="25"/>
      <c r="E94" s="25"/>
      <c r="F94" s="25"/>
      <c r="G94" s="25"/>
      <c r="H94" s="25"/>
      <c r="I94" s="25"/>
      <c r="J94" s="25"/>
      <c r="K94" s="25"/>
      <c r="L94" s="25"/>
      <c r="M94" s="25"/>
      <c r="N94" s="58">
        <f t="shared" si="9"/>
        <v>0</v>
      </c>
      <c r="O94" s="59">
        <f t="shared" si="19"/>
        <v>0</v>
      </c>
    </row>
    <row r="95" spans="1:15" ht="30" customHeight="1" x14ac:dyDescent="0.15">
      <c r="A95" s="45" t="s">
        <v>130</v>
      </c>
      <c r="B95" s="25"/>
      <c r="C95" s="25"/>
      <c r="D95" s="25"/>
      <c r="E95" s="25"/>
      <c r="F95" s="25"/>
      <c r="G95" s="25"/>
      <c r="H95" s="25"/>
      <c r="I95" s="25"/>
      <c r="J95" s="25"/>
      <c r="K95" s="25"/>
      <c r="L95" s="25"/>
      <c r="M95" s="25"/>
      <c r="N95" s="58">
        <f t="shared" si="9"/>
        <v>0</v>
      </c>
      <c r="O95" s="59">
        <f t="shared" si="19"/>
        <v>0</v>
      </c>
    </row>
    <row r="96" spans="1:15" ht="30" customHeight="1" x14ac:dyDescent="0.15">
      <c r="A96" s="45" t="s">
        <v>38</v>
      </c>
      <c r="B96" s="25"/>
      <c r="C96" s="25"/>
      <c r="D96" s="25"/>
      <c r="E96" s="25"/>
      <c r="F96" s="25"/>
      <c r="G96" s="25"/>
      <c r="H96" s="25"/>
      <c r="I96" s="25"/>
      <c r="J96" s="25"/>
      <c r="K96" s="25"/>
      <c r="L96" s="25"/>
      <c r="M96" s="25"/>
      <c r="N96" s="58">
        <f t="shared" si="9"/>
        <v>0</v>
      </c>
      <c r="O96" s="59">
        <f t="shared" si="19"/>
        <v>0</v>
      </c>
    </row>
    <row r="97" spans="1:15" ht="30" customHeight="1" x14ac:dyDescent="0.15">
      <c r="A97" s="45" t="s">
        <v>131</v>
      </c>
      <c r="B97" s="25"/>
      <c r="C97" s="25"/>
      <c r="D97" s="25"/>
      <c r="E97" s="25"/>
      <c r="F97" s="25"/>
      <c r="G97" s="25"/>
      <c r="H97" s="25"/>
      <c r="I97" s="25"/>
      <c r="J97" s="25"/>
      <c r="K97" s="25"/>
      <c r="L97" s="25"/>
      <c r="M97" s="25"/>
      <c r="N97" s="58">
        <f t="shared" si="9"/>
        <v>0</v>
      </c>
      <c r="O97" s="59">
        <f t="shared" si="19"/>
        <v>0</v>
      </c>
    </row>
    <row r="98" spans="1:15" ht="30" customHeight="1" thickBot="1" x14ac:dyDescent="0.2">
      <c r="A98" s="46" t="s">
        <v>16</v>
      </c>
      <c r="B98" s="28"/>
      <c r="C98" s="28"/>
      <c r="D98" s="28"/>
      <c r="E98" s="28"/>
      <c r="F98" s="28"/>
      <c r="G98" s="28"/>
      <c r="H98" s="28"/>
      <c r="I98" s="28"/>
      <c r="J98" s="28"/>
      <c r="K98" s="28"/>
      <c r="L98" s="28"/>
      <c r="M98" s="28"/>
      <c r="N98" s="60">
        <f t="shared" si="9"/>
        <v>0</v>
      </c>
      <c r="O98" s="61">
        <f t="shared" si="19"/>
        <v>0</v>
      </c>
    </row>
    <row r="99" spans="1:15" s="77" customFormat="1" ht="30" customHeight="1" thickBot="1" x14ac:dyDescent="0.2">
      <c r="A99" s="78" t="str">
        <f>"Total " &amp;Table9[[#Headers],[SAVINGS]]</f>
        <v>Total SAVINGS</v>
      </c>
      <c r="B99" s="51">
        <f>SUBTOTAL(109,Table9[JAN])</f>
        <v>0</v>
      </c>
      <c r="C99" s="51">
        <f>SUBTOTAL(109,Table9[FEB])</f>
        <v>0</v>
      </c>
      <c r="D99" s="51">
        <f>SUBTOTAL(109,Table9[MAR])</f>
        <v>0</v>
      </c>
      <c r="E99" s="51">
        <f>SUBTOTAL(109,Table9[APR])</f>
        <v>0</v>
      </c>
      <c r="F99" s="51">
        <f>SUBTOTAL(109,Table9[MAY])</f>
        <v>0</v>
      </c>
      <c r="G99" s="51">
        <f>SUBTOTAL(109,Table9[JUN])</f>
        <v>0</v>
      </c>
      <c r="H99" s="51">
        <f>SUBTOTAL(109,Table9[JUL])</f>
        <v>0</v>
      </c>
      <c r="I99" s="51">
        <f>SUBTOTAL(109,Table9[AUG])</f>
        <v>0</v>
      </c>
      <c r="J99" s="51">
        <f>SUBTOTAL(109,Table9[SEP])</f>
        <v>0</v>
      </c>
      <c r="K99" s="51">
        <f>SUBTOTAL(109,Table9[OCT])</f>
        <v>0</v>
      </c>
      <c r="L99" s="51">
        <f>SUBTOTAL(109,Table9[NOV])</f>
        <v>0</v>
      </c>
      <c r="M99" s="51">
        <f>SUBTOTAL(109,Table9[DEC])</f>
        <v>0</v>
      </c>
      <c r="N99" s="62">
        <f>SUBTOTAL(109,Table9[Total])</f>
        <v>0</v>
      </c>
      <c r="O99" s="63">
        <f>Table9[[#Totals],[Total]]/COLUMNS(Table9[[#Totals],[JAN]:[DEC]])</f>
        <v>0</v>
      </c>
    </row>
    <row r="100" spans="1:15" ht="30" customHeight="1" thickBot="1" x14ac:dyDescent="0.2">
      <c r="A100" s="83"/>
      <c r="B100" s="23"/>
      <c r="C100" s="23"/>
      <c r="D100" s="23"/>
      <c r="E100" s="23"/>
      <c r="F100" s="23"/>
      <c r="G100" s="23"/>
      <c r="H100" s="23"/>
      <c r="I100" s="23"/>
      <c r="J100" s="23"/>
      <c r="K100" s="23"/>
      <c r="L100" s="23"/>
      <c r="M100" s="23"/>
      <c r="N100" s="41"/>
      <c r="O100" s="41"/>
    </row>
    <row r="101" spans="1:15" ht="30" customHeight="1" thickBot="1" x14ac:dyDescent="0.2">
      <c r="A101" s="85" t="s">
        <v>40</v>
      </c>
      <c r="B101" s="68" t="s">
        <v>64</v>
      </c>
      <c r="C101" s="68" t="s">
        <v>65</v>
      </c>
      <c r="D101" s="68" t="s">
        <v>66</v>
      </c>
      <c r="E101" s="68" t="s">
        <v>67</v>
      </c>
      <c r="F101" s="68" t="s">
        <v>68</v>
      </c>
      <c r="G101" s="68" t="s">
        <v>69</v>
      </c>
      <c r="H101" s="68" t="s">
        <v>70</v>
      </c>
      <c r="I101" s="68" t="s">
        <v>71</v>
      </c>
      <c r="J101" s="68" t="s">
        <v>72</v>
      </c>
      <c r="K101" s="68" t="s">
        <v>73</v>
      </c>
      <c r="L101" s="68" t="s">
        <v>74</v>
      </c>
      <c r="M101" s="68" t="s">
        <v>75</v>
      </c>
      <c r="N101" s="54" t="s">
        <v>76</v>
      </c>
      <c r="O101" s="55" t="s">
        <v>84</v>
      </c>
    </row>
    <row r="102" spans="1:15" ht="30" customHeight="1" x14ac:dyDescent="0.15">
      <c r="A102" s="44" t="s">
        <v>132</v>
      </c>
      <c r="B102" s="27"/>
      <c r="C102" s="27"/>
      <c r="D102" s="27"/>
      <c r="E102" s="27"/>
      <c r="F102" s="27"/>
      <c r="G102" s="27"/>
      <c r="H102" s="27"/>
      <c r="I102" s="27"/>
      <c r="J102" s="27"/>
      <c r="K102" s="27"/>
      <c r="L102" s="27"/>
      <c r="M102" s="27"/>
      <c r="N102" s="56">
        <f t="shared" ref="N102:N108" si="20">SUM(B102:M102)</f>
        <v>0</v>
      </c>
      <c r="O102" s="57">
        <f t="shared" ref="O102:O107" si="21">N102/COLUMNS(B102:M102)</f>
        <v>0</v>
      </c>
    </row>
    <row r="103" spans="1:15" ht="30" customHeight="1" x14ac:dyDescent="0.15">
      <c r="A103" s="45" t="s">
        <v>78</v>
      </c>
      <c r="B103" s="25"/>
      <c r="C103" s="25"/>
      <c r="D103" s="25"/>
      <c r="E103" s="25"/>
      <c r="F103" s="25"/>
      <c r="G103" s="25"/>
      <c r="H103" s="25"/>
      <c r="I103" s="25"/>
      <c r="J103" s="25"/>
      <c r="K103" s="25"/>
      <c r="L103" s="25"/>
      <c r="M103" s="25"/>
      <c r="N103" s="58">
        <f t="shared" si="20"/>
        <v>0</v>
      </c>
      <c r="O103" s="59">
        <f t="shared" si="21"/>
        <v>0</v>
      </c>
    </row>
    <row r="104" spans="1:15" ht="30" customHeight="1" x14ac:dyDescent="0.15">
      <c r="A104" s="45" t="s">
        <v>133</v>
      </c>
      <c r="B104" s="25"/>
      <c r="C104" s="25"/>
      <c r="D104" s="25"/>
      <c r="E104" s="25"/>
      <c r="F104" s="25"/>
      <c r="G104" s="25"/>
      <c r="H104" s="25"/>
      <c r="I104" s="25"/>
      <c r="J104" s="25"/>
      <c r="K104" s="25"/>
      <c r="L104" s="25"/>
      <c r="M104" s="25"/>
      <c r="N104" s="58">
        <f t="shared" si="20"/>
        <v>0</v>
      </c>
      <c r="O104" s="59">
        <f t="shared" si="21"/>
        <v>0</v>
      </c>
    </row>
    <row r="105" spans="1:15" ht="30" customHeight="1" x14ac:dyDescent="0.15">
      <c r="A105" s="45" t="s">
        <v>79</v>
      </c>
      <c r="B105" s="25"/>
      <c r="C105" s="25"/>
      <c r="D105" s="25"/>
      <c r="E105" s="25"/>
      <c r="F105" s="25"/>
      <c r="G105" s="25"/>
      <c r="H105" s="25"/>
      <c r="I105" s="25"/>
      <c r="J105" s="25"/>
      <c r="K105" s="25"/>
      <c r="L105" s="25"/>
      <c r="M105" s="25"/>
      <c r="N105" s="58">
        <f t="shared" si="20"/>
        <v>0</v>
      </c>
      <c r="O105" s="59">
        <f t="shared" si="21"/>
        <v>0</v>
      </c>
    </row>
    <row r="106" spans="1:15" ht="30" customHeight="1" x14ac:dyDescent="0.15">
      <c r="A106" s="45" t="s">
        <v>41</v>
      </c>
      <c r="B106" s="25"/>
      <c r="C106" s="25"/>
      <c r="D106" s="25"/>
      <c r="E106" s="25"/>
      <c r="F106" s="25"/>
      <c r="G106" s="25"/>
      <c r="H106" s="25"/>
      <c r="I106" s="25"/>
      <c r="J106" s="25"/>
      <c r="K106" s="25"/>
      <c r="L106" s="25"/>
      <c r="M106" s="25"/>
      <c r="N106" s="58">
        <f t="shared" si="20"/>
        <v>0</v>
      </c>
      <c r="O106" s="59">
        <f t="shared" si="21"/>
        <v>0</v>
      </c>
    </row>
    <row r="107" spans="1:15" ht="30" customHeight="1" x14ac:dyDescent="0.15">
      <c r="A107" s="45" t="s">
        <v>42</v>
      </c>
      <c r="B107" s="25"/>
      <c r="C107" s="25"/>
      <c r="D107" s="25"/>
      <c r="E107" s="25"/>
      <c r="F107" s="25"/>
      <c r="G107" s="25"/>
      <c r="H107" s="25"/>
      <c r="I107" s="25"/>
      <c r="J107" s="25"/>
      <c r="K107" s="25"/>
      <c r="L107" s="25"/>
      <c r="M107" s="25"/>
      <c r="N107" s="58">
        <f t="shared" si="20"/>
        <v>0</v>
      </c>
      <c r="O107" s="59">
        <f t="shared" si="21"/>
        <v>0</v>
      </c>
    </row>
    <row r="108" spans="1:15" ht="30" customHeight="1" thickBot="1" x14ac:dyDescent="0.2">
      <c r="A108" s="46" t="s">
        <v>16</v>
      </c>
      <c r="B108" s="28"/>
      <c r="C108" s="28"/>
      <c r="D108" s="28"/>
      <c r="E108" s="28"/>
      <c r="F108" s="28"/>
      <c r="G108" s="28"/>
      <c r="H108" s="28"/>
      <c r="I108" s="28"/>
      <c r="J108" s="28"/>
      <c r="K108" s="28"/>
      <c r="L108" s="28"/>
      <c r="M108" s="28"/>
      <c r="N108" s="60">
        <f t="shared" si="20"/>
        <v>0</v>
      </c>
      <c r="O108" s="61">
        <f>N108/COLUMNS(B108:M108)</f>
        <v>0</v>
      </c>
    </row>
    <row r="109" spans="1:15" s="77" customFormat="1" ht="30" customHeight="1" thickBot="1" x14ac:dyDescent="0.2">
      <c r="A109" s="78" t="str">
        <f>"Total " &amp; Table10[[#Headers],[OBLIGATIONS]]</f>
        <v>Total OBLIGATIONS</v>
      </c>
      <c r="B109" s="51">
        <f>SUBTOTAL(109,Table10[JAN])</f>
        <v>0</v>
      </c>
      <c r="C109" s="51">
        <f>SUBTOTAL(109,Table10[FEB])</f>
        <v>0</v>
      </c>
      <c r="D109" s="51">
        <f>SUBTOTAL(109,Table10[MAR])</f>
        <v>0</v>
      </c>
      <c r="E109" s="51">
        <f>SUBTOTAL(109,Table10[APR])</f>
        <v>0</v>
      </c>
      <c r="F109" s="51">
        <f>SUBTOTAL(109,Table10[MAY])</f>
        <v>0</v>
      </c>
      <c r="G109" s="51">
        <f>SUBTOTAL(109,Table10[JUN])</f>
        <v>0</v>
      </c>
      <c r="H109" s="51">
        <f>SUBTOTAL(109,Table10[JUL])</f>
        <v>0</v>
      </c>
      <c r="I109" s="51">
        <f>SUBTOTAL(109,Table10[AUG])</f>
        <v>0</v>
      </c>
      <c r="J109" s="51">
        <f>SUBTOTAL(109,Table10[SEP])</f>
        <v>0</v>
      </c>
      <c r="K109" s="51">
        <f>SUBTOTAL(109,Table10[OCT])</f>
        <v>0</v>
      </c>
      <c r="L109" s="51">
        <f>SUBTOTAL(109,Table10[NOV])</f>
        <v>0</v>
      </c>
      <c r="M109" s="51">
        <f>SUBTOTAL(109,Table10[DEC])</f>
        <v>0</v>
      </c>
      <c r="N109" s="62">
        <f>SUBTOTAL(109,Table10[Total])</f>
        <v>0</v>
      </c>
      <c r="O109" s="63">
        <f>Table10[[#Totals],[Total]]/COLUMNS(Table10[[#Totals],[JAN]:[DEC]])</f>
        <v>0</v>
      </c>
    </row>
    <row r="110" spans="1:15" ht="30" customHeight="1" thickBot="1" x14ac:dyDescent="0.2">
      <c r="A110" s="83"/>
      <c r="B110" s="23"/>
      <c r="C110" s="23"/>
      <c r="D110" s="23"/>
      <c r="E110" s="23"/>
      <c r="F110" s="23"/>
      <c r="G110" s="23"/>
      <c r="H110" s="23"/>
      <c r="I110" s="23"/>
      <c r="J110" s="23"/>
      <c r="K110" s="23"/>
      <c r="L110" s="23"/>
      <c r="M110" s="23"/>
      <c r="N110" s="41"/>
      <c r="O110" s="41"/>
    </row>
    <row r="111" spans="1:15" ht="30" customHeight="1" thickBot="1" x14ac:dyDescent="0.2">
      <c r="A111" s="85" t="s">
        <v>31</v>
      </c>
      <c r="B111" s="68" t="s">
        <v>64</v>
      </c>
      <c r="C111" s="68" t="s">
        <v>65</v>
      </c>
      <c r="D111" s="68" t="s">
        <v>66</v>
      </c>
      <c r="E111" s="68" t="s">
        <v>67</v>
      </c>
      <c r="F111" s="68" t="s">
        <v>68</v>
      </c>
      <c r="G111" s="68" t="s">
        <v>69</v>
      </c>
      <c r="H111" s="68" t="s">
        <v>70</v>
      </c>
      <c r="I111" s="68" t="s">
        <v>71</v>
      </c>
      <c r="J111" s="68" t="s">
        <v>72</v>
      </c>
      <c r="K111" s="68" t="s">
        <v>73</v>
      </c>
      <c r="L111" s="68" t="s">
        <v>74</v>
      </c>
      <c r="M111" s="68" t="s">
        <v>75</v>
      </c>
      <c r="N111" s="54" t="s">
        <v>76</v>
      </c>
      <c r="O111" s="55" t="s">
        <v>84</v>
      </c>
    </row>
    <row r="112" spans="1:15" ht="30" customHeight="1" x14ac:dyDescent="0.15">
      <c r="A112" s="44" t="s">
        <v>28</v>
      </c>
      <c r="B112" s="27"/>
      <c r="C112" s="27"/>
      <c r="D112" s="27"/>
      <c r="E112" s="27"/>
      <c r="F112" s="27"/>
      <c r="G112" s="27"/>
      <c r="H112" s="27"/>
      <c r="I112" s="27"/>
      <c r="J112" s="27"/>
      <c r="K112" s="27"/>
      <c r="L112" s="27"/>
      <c r="M112" s="27"/>
      <c r="N112" s="56">
        <f>SUM(B112:M112)</f>
        <v>0</v>
      </c>
      <c r="O112" s="57">
        <f>N112/COLUMNS(B112:M112)</f>
        <v>0</v>
      </c>
    </row>
    <row r="113" spans="1:15" ht="30" customHeight="1" x14ac:dyDescent="0.15">
      <c r="A113" s="45" t="s">
        <v>29</v>
      </c>
      <c r="B113" s="25"/>
      <c r="C113" s="25"/>
      <c r="D113" s="25"/>
      <c r="E113" s="25"/>
      <c r="F113" s="25"/>
      <c r="G113" s="25"/>
      <c r="H113" s="25"/>
      <c r="I113" s="25"/>
      <c r="J113" s="25"/>
      <c r="K113" s="25"/>
      <c r="L113" s="25"/>
      <c r="M113" s="25"/>
      <c r="N113" s="58">
        <f>SUM(B113:M113)</f>
        <v>0</v>
      </c>
      <c r="O113" s="59">
        <f>N113/COLUMNS(B113:M113)</f>
        <v>0</v>
      </c>
    </row>
    <row r="114" spans="1:15" ht="30" customHeight="1" x14ac:dyDescent="0.15">
      <c r="A114" s="45" t="s">
        <v>81</v>
      </c>
      <c r="B114" s="25"/>
      <c r="C114" s="25"/>
      <c r="D114" s="25"/>
      <c r="E114" s="25"/>
      <c r="F114" s="25"/>
      <c r="G114" s="25"/>
      <c r="H114" s="25"/>
      <c r="I114" s="25"/>
      <c r="J114" s="25"/>
      <c r="K114" s="25"/>
      <c r="L114" s="25"/>
      <c r="M114" s="25"/>
      <c r="N114" s="58">
        <f>SUM(B114:M114)</f>
        <v>0</v>
      </c>
      <c r="O114" s="59">
        <f>N114/COLUMNS(B114:M114)</f>
        <v>0</v>
      </c>
    </row>
    <row r="115" spans="1:15" ht="30" customHeight="1" thickBot="1" x14ac:dyDescent="0.2">
      <c r="A115" s="46" t="s">
        <v>16</v>
      </c>
      <c r="B115" s="28"/>
      <c r="C115" s="28"/>
      <c r="D115" s="28"/>
      <c r="E115" s="28"/>
      <c r="F115" s="28"/>
      <c r="G115" s="28"/>
      <c r="H115" s="28"/>
      <c r="I115" s="28"/>
      <c r="J115" s="28"/>
      <c r="K115" s="28"/>
      <c r="L115" s="28"/>
      <c r="M115" s="28"/>
      <c r="N115" s="60">
        <f>SUM(B115:M115)</f>
        <v>0</v>
      </c>
      <c r="O115" s="61">
        <f>N115/COLUMNS(B115:M115)</f>
        <v>0</v>
      </c>
    </row>
    <row r="116" spans="1:15" s="77" customFormat="1" ht="30" customHeight="1" thickBot="1" x14ac:dyDescent="0.2">
      <c r="A116" s="78" t="str">
        <f>"Total " &amp;Table11[[#Headers],[SUBSCRIPTIONS]]</f>
        <v>Total SUBSCRIPTIONS</v>
      </c>
      <c r="B116" s="51">
        <f>SUBTOTAL(109,Table11[JAN])</f>
        <v>0</v>
      </c>
      <c r="C116" s="51">
        <f>SUBTOTAL(109,Table11[FEB])</f>
        <v>0</v>
      </c>
      <c r="D116" s="51">
        <f>SUBTOTAL(109,Table11[MAR])</f>
        <v>0</v>
      </c>
      <c r="E116" s="51">
        <f>SUBTOTAL(109,Table11[APR])</f>
        <v>0</v>
      </c>
      <c r="F116" s="51">
        <f>SUBTOTAL(109,Table11[MAY])</f>
        <v>0</v>
      </c>
      <c r="G116" s="51">
        <f>SUBTOTAL(109,Table11[JUN])</f>
        <v>0</v>
      </c>
      <c r="H116" s="51">
        <f>SUBTOTAL(109,Table11[JUL])</f>
        <v>0</v>
      </c>
      <c r="I116" s="51">
        <f>SUBTOTAL(109,Table11[AUG])</f>
        <v>0</v>
      </c>
      <c r="J116" s="51">
        <f>SUBTOTAL(109,Table11[SEP])</f>
        <v>0</v>
      </c>
      <c r="K116" s="51">
        <f>SUBTOTAL(109,Table11[OCT])</f>
        <v>0</v>
      </c>
      <c r="L116" s="51">
        <f>SUBTOTAL(109,Table11[NOV])</f>
        <v>0</v>
      </c>
      <c r="M116" s="51">
        <f>SUBTOTAL(109,Table11[DEC])</f>
        <v>0</v>
      </c>
      <c r="N116" s="62">
        <f>SUBTOTAL(109,Table11[Total])</f>
        <v>0</v>
      </c>
      <c r="O116" s="63">
        <f>Table11[[#Totals],[Total]]/COLUMNS(Table11[[#Totals],[JAN]:[DEC]])</f>
        <v>0</v>
      </c>
    </row>
    <row r="117" spans="1:15" ht="30" customHeight="1" thickBot="1" x14ac:dyDescent="0.2">
      <c r="A117" s="86"/>
      <c r="B117" s="31"/>
      <c r="C117" s="31"/>
      <c r="D117" s="31"/>
      <c r="E117" s="31"/>
      <c r="F117" s="31"/>
      <c r="G117" s="31"/>
      <c r="H117" s="31"/>
      <c r="I117" s="31"/>
      <c r="J117" s="31"/>
      <c r="K117" s="31"/>
      <c r="L117" s="31"/>
      <c r="M117" s="31"/>
      <c r="N117" s="42"/>
      <c r="O117" s="43"/>
    </row>
    <row r="118" spans="1:15" ht="30" customHeight="1" thickBot="1" x14ac:dyDescent="0.2">
      <c r="A118" s="85" t="s">
        <v>12</v>
      </c>
      <c r="B118" s="68" t="s">
        <v>64</v>
      </c>
      <c r="C118" s="68" t="s">
        <v>65</v>
      </c>
      <c r="D118" s="68" t="s">
        <v>66</v>
      </c>
      <c r="E118" s="68" t="s">
        <v>67</v>
      </c>
      <c r="F118" s="68" t="s">
        <v>68</v>
      </c>
      <c r="G118" s="68" t="s">
        <v>69</v>
      </c>
      <c r="H118" s="68" t="s">
        <v>70</v>
      </c>
      <c r="I118" s="68" t="s">
        <v>71</v>
      </c>
      <c r="J118" s="68" t="s">
        <v>72</v>
      </c>
      <c r="K118" s="68" t="s">
        <v>73</v>
      </c>
      <c r="L118" s="68" t="s">
        <v>74</v>
      </c>
      <c r="M118" s="68" t="s">
        <v>75</v>
      </c>
      <c r="N118" s="54" t="s">
        <v>76</v>
      </c>
      <c r="O118" s="55" t="s">
        <v>84</v>
      </c>
    </row>
    <row r="119" spans="1:15" ht="30" customHeight="1" x14ac:dyDescent="0.15">
      <c r="A119" s="44" t="s">
        <v>36</v>
      </c>
      <c r="B119" s="27"/>
      <c r="C119" s="27"/>
      <c r="D119" s="27"/>
      <c r="E119" s="27"/>
      <c r="F119" s="27"/>
      <c r="G119" s="27"/>
      <c r="H119" s="27"/>
      <c r="I119" s="27"/>
      <c r="J119" s="27"/>
      <c r="K119" s="27"/>
      <c r="L119" s="27"/>
      <c r="M119" s="27"/>
      <c r="N119" s="56">
        <f>SUM(B119:M119)</f>
        <v>0</v>
      </c>
      <c r="O119" s="57">
        <f>N119/COLUMNS(B119:M119)</f>
        <v>0</v>
      </c>
    </row>
    <row r="120" spans="1:15" ht="30" customHeight="1" x14ac:dyDescent="0.15">
      <c r="A120" s="45" t="s">
        <v>0</v>
      </c>
      <c r="B120" s="25"/>
      <c r="C120" s="25"/>
      <c r="D120" s="25"/>
      <c r="E120" s="25"/>
      <c r="F120" s="25"/>
      <c r="G120" s="25"/>
      <c r="H120" s="25"/>
      <c r="I120" s="25"/>
      <c r="J120" s="25"/>
      <c r="K120" s="25"/>
      <c r="L120" s="25"/>
      <c r="M120" s="25"/>
      <c r="N120" s="58">
        <f>SUM(B120:M120)</f>
        <v>0</v>
      </c>
      <c r="O120" s="59">
        <f>N120/COLUMNS(B120:M120)</f>
        <v>0</v>
      </c>
    </row>
    <row r="121" spans="1:15" ht="30" customHeight="1" x14ac:dyDescent="0.15">
      <c r="A121" s="45" t="s">
        <v>16</v>
      </c>
      <c r="B121" s="25"/>
      <c r="C121" s="25"/>
      <c r="D121" s="25"/>
      <c r="E121" s="25"/>
      <c r="F121" s="25"/>
      <c r="G121" s="25"/>
      <c r="H121" s="25"/>
      <c r="I121" s="25"/>
      <c r="J121" s="25"/>
      <c r="K121" s="25"/>
      <c r="L121" s="25"/>
      <c r="M121" s="25"/>
      <c r="N121" s="58">
        <f>SUM(B121:M121)</f>
        <v>0</v>
      </c>
      <c r="O121" s="59">
        <f>N121/COLUMNS(B121:M121)</f>
        <v>0</v>
      </c>
    </row>
    <row r="122" spans="1:15" ht="30" customHeight="1" thickBot="1" x14ac:dyDescent="0.2">
      <c r="A122" s="46" t="s">
        <v>16</v>
      </c>
      <c r="B122" s="28"/>
      <c r="C122" s="28"/>
      <c r="D122" s="28"/>
      <c r="E122" s="28"/>
      <c r="F122" s="28"/>
      <c r="G122" s="28"/>
      <c r="H122" s="28"/>
      <c r="I122" s="28"/>
      <c r="J122" s="28"/>
      <c r="K122" s="28"/>
      <c r="L122" s="28"/>
      <c r="M122" s="28"/>
      <c r="N122" s="60">
        <f>SUM(B122:M122)</f>
        <v>0</v>
      </c>
      <c r="O122" s="61">
        <f>N122/COLUMNS(B122:M122)</f>
        <v>0</v>
      </c>
    </row>
    <row r="123" spans="1:15" s="77" customFormat="1" ht="30" customHeight="1" thickBot="1" x14ac:dyDescent="0.2">
      <c r="A123" s="78" t="str">
        <f>"Total " &amp;Table12[[#Headers],[MISCELLANEOUS]]</f>
        <v>Total MISCELLANEOUS</v>
      </c>
      <c r="B123" s="51">
        <f>SUBTOTAL(109,Table12[JAN])</f>
        <v>0</v>
      </c>
      <c r="C123" s="51">
        <f>SUBTOTAL(109,Table12[FEB])</f>
        <v>0</v>
      </c>
      <c r="D123" s="51">
        <f>SUBTOTAL(109,Table12[MAR])</f>
        <v>0</v>
      </c>
      <c r="E123" s="51">
        <f>SUBTOTAL(109,Table12[APR])</f>
        <v>0</v>
      </c>
      <c r="F123" s="51">
        <f>SUBTOTAL(109,Table12[MAY])</f>
        <v>0</v>
      </c>
      <c r="G123" s="51">
        <f>SUBTOTAL(109,Table12[JUN])</f>
        <v>0</v>
      </c>
      <c r="H123" s="51">
        <f>SUBTOTAL(109,Table12[JUL])</f>
        <v>0</v>
      </c>
      <c r="I123" s="51">
        <f>SUBTOTAL(109,Table12[AUG])</f>
        <v>0</v>
      </c>
      <c r="J123" s="51">
        <f>SUBTOTAL(109,Table12[SEP])</f>
        <v>0</v>
      </c>
      <c r="K123" s="51">
        <f>SUBTOTAL(109,Table12[OCT])</f>
        <v>0</v>
      </c>
      <c r="L123" s="51">
        <f>SUBTOTAL(109,Table12[NOV])</f>
        <v>0</v>
      </c>
      <c r="M123" s="51">
        <f>SUBTOTAL(109,Table12[DEC])</f>
        <v>0</v>
      </c>
      <c r="N123" s="62">
        <f>SUBTOTAL(109,Table12[Total])</f>
        <v>0</v>
      </c>
      <c r="O123" s="63">
        <f>Table12[[#Totals],[Total]]/COLUMNS(Table12[[#Totals],[JAN]:[DEC]])</f>
        <v>0</v>
      </c>
    </row>
    <row r="124" spans="1:15" ht="30" customHeight="1" x14ac:dyDescent="0.15">
      <c r="A124" s="87"/>
      <c r="B124" s="22"/>
      <c r="C124" s="22"/>
      <c r="D124" s="22"/>
      <c r="E124" s="22"/>
      <c r="F124" s="22"/>
      <c r="G124" s="22"/>
      <c r="H124" s="22"/>
      <c r="I124" s="22"/>
      <c r="J124" s="22"/>
      <c r="K124" s="22"/>
      <c r="L124" s="22"/>
      <c r="M124" s="22"/>
      <c r="N124" s="39"/>
      <c r="O124" s="39"/>
    </row>
    <row r="125" spans="1:15" ht="30" customHeight="1" x14ac:dyDescent="0.15">
      <c r="A125" s="87"/>
      <c r="B125" s="22"/>
      <c r="C125" s="22"/>
      <c r="D125" s="22"/>
      <c r="E125" s="22"/>
      <c r="F125" s="22"/>
      <c r="G125" s="22"/>
      <c r="H125" s="22"/>
      <c r="I125" s="22"/>
      <c r="J125" s="22"/>
      <c r="K125" s="22"/>
      <c r="L125" s="22"/>
      <c r="M125" s="22"/>
      <c r="N125" s="39"/>
      <c r="O125" s="39"/>
    </row>
    <row r="126" spans="1:15" ht="30" customHeight="1" x14ac:dyDescent="0.15">
      <c r="A126" s="87"/>
      <c r="B126" s="22"/>
      <c r="C126" s="22"/>
      <c r="D126" s="22"/>
      <c r="E126" s="22"/>
      <c r="F126" s="22"/>
      <c r="G126" s="22"/>
      <c r="H126" s="22"/>
      <c r="I126" s="22"/>
      <c r="J126" s="22"/>
      <c r="K126" s="22"/>
      <c r="L126" s="22"/>
      <c r="M126" s="22"/>
      <c r="N126" s="39"/>
      <c r="O126" s="39"/>
    </row>
    <row r="127" spans="1:15" ht="30" customHeight="1" x14ac:dyDescent="0.15">
      <c r="A127" s="87"/>
      <c r="B127" s="22"/>
      <c r="C127" s="22"/>
      <c r="D127" s="22"/>
      <c r="E127" s="22"/>
      <c r="F127" s="22"/>
      <c r="G127" s="22"/>
      <c r="H127" s="22"/>
      <c r="I127" s="22"/>
      <c r="J127" s="22"/>
      <c r="K127" s="22"/>
      <c r="L127" s="22"/>
      <c r="M127" s="22"/>
      <c r="N127" s="39"/>
      <c r="O127" s="39"/>
    </row>
    <row r="128" spans="1:15" ht="30" customHeight="1" x14ac:dyDescent="0.15">
      <c r="A128" s="87"/>
      <c r="B128" s="22"/>
      <c r="C128" s="22"/>
      <c r="D128" s="22"/>
      <c r="E128" s="22"/>
      <c r="F128" s="22"/>
      <c r="G128" s="22"/>
      <c r="H128" s="22"/>
      <c r="I128" s="22"/>
      <c r="J128" s="22"/>
      <c r="K128" s="22"/>
      <c r="L128" s="22"/>
      <c r="M128" s="22"/>
      <c r="N128" s="39"/>
      <c r="O128" s="39"/>
    </row>
    <row r="129" spans="1:15" ht="30" customHeight="1" x14ac:dyDescent="0.15">
      <c r="A129" s="87"/>
      <c r="B129" s="22"/>
      <c r="C129" s="22"/>
      <c r="D129" s="22"/>
      <c r="E129" s="22"/>
      <c r="F129" s="22"/>
      <c r="G129" s="22"/>
      <c r="H129" s="22"/>
      <c r="I129" s="22"/>
      <c r="J129" s="22"/>
      <c r="K129" s="22"/>
      <c r="L129" s="22"/>
      <c r="M129" s="22"/>
      <c r="N129" s="39"/>
      <c r="O129" s="39"/>
    </row>
    <row r="130" spans="1:15" ht="30" customHeight="1" x14ac:dyDescent="0.15">
      <c r="A130" s="88"/>
    </row>
    <row r="131" spans="1:15" ht="30" customHeight="1" x14ac:dyDescent="0.15">
      <c r="A131" s="88"/>
    </row>
    <row r="132" spans="1:15" ht="30" customHeight="1" x14ac:dyDescent="0.15">
      <c r="A132" s="88"/>
    </row>
    <row r="133" spans="1:15" ht="30" customHeight="1" x14ac:dyDescent="0.15">
      <c r="A133" s="88"/>
    </row>
    <row r="134" spans="1:15" ht="30" customHeight="1" x14ac:dyDescent="0.15">
      <c r="A134" s="88"/>
    </row>
    <row r="135" spans="1:15" ht="30" customHeight="1" x14ac:dyDescent="0.15">
      <c r="A135" s="88"/>
    </row>
    <row r="136" spans="1:15" ht="30" customHeight="1" x14ac:dyDescent="0.15">
      <c r="A136" s="88"/>
    </row>
    <row r="137" spans="1:15" ht="30" customHeight="1" x14ac:dyDescent="0.15">
      <c r="A137" s="88"/>
    </row>
    <row r="138" spans="1:15" ht="30" customHeight="1" x14ac:dyDescent="0.15">
      <c r="A138" s="88"/>
    </row>
    <row r="139" spans="1:15" ht="30" customHeight="1" x14ac:dyDescent="0.15">
      <c r="A139" s="88"/>
    </row>
    <row r="140" spans="1:15" ht="30" customHeight="1" x14ac:dyDescent="0.15">
      <c r="A140" s="88"/>
    </row>
    <row r="141" spans="1:15" ht="30" customHeight="1" x14ac:dyDescent="0.15">
      <c r="A141" s="88"/>
    </row>
    <row r="142" spans="1:15" ht="30" customHeight="1" x14ac:dyDescent="0.15">
      <c r="A142" s="88"/>
    </row>
    <row r="143" spans="1:15" ht="30" customHeight="1" x14ac:dyDescent="0.15">
      <c r="A143" s="88"/>
    </row>
    <row r="144" spans="1:15" ht="30" customHeight="1" x14ac:dyDescent="0.15">
      <c r="A144" s="88"/>
    </row>
    <row r="145" spans="1:1" ht="30" customHeight="1" x14ac:dyDescent="0.15">
      <c r="A145" s="88"/>
    </row>
    <row r="146" spans="1:1" ht="30" customHeight="1" x14ac:dyDescent="0.15">
      <c r="A146" s="88"/>
    </row>
    <row r="147" spans="1:1" ht="30" customHeight="1" x14ac:dyDescent="0.15">
      <c r="A147" s="88"/>
    </row>
    <row r="148" spans="1:1" ht="30" customHeight="1" x14ac:dyDescent="0.15">
      <c r="A148" s="88"/>
    </row>
    <row r="149" spans="1:1" ht="30" customHeight="1" x14ac:dyDescent="0.15">
      <c r="A149" s="88"/>
    </row>
    <row r="150" spans="1:1" ht="30" customHeight="1" x14ac:dyDescent="0.15">
      <c r="A150" s="88"/>
    </row>
    <row r="151" spans="1:1" ht="30" customHeight="1" x14ac:dyDescent="0.15">
      <c r="A151" s="88"/>
    </row>
    <row r="152" spans="1:1" ht="30" customHeight="1" x14ac:dyDescent="0.15">
      <c r="A152" s="88"/>
    </row>
    <row r="153" spans="1:1" ht="30" customHeight="1" x14ac:dyDescent="0.15">
      <c r="A153" s="88"/>
    </row>
    <row r="154" spans="1:1" ht="30" customHeight="1" x14ac:dyDescent="0.15">
      <c r="A154" s="88"/>
    </row>
    <row r="155" spans="1:1" ht="30" customHeight="1" x14ac:dyDescent="0.15">
      <c r="A155" s="88"/>
    </row>
    <row r="156" spans="1:1" ht="30" customHeight="1" x14ac:dyDescent="0.15">
      <c r="A156" s="88"/>
    </row>
    <row r="157" spans="1:1" ht="30" customHeight="1" x14ac:dyDescent="0.15">
      <c r="A157" s="88"/>
    </row>
    <row r="158" spans="1:1" ht="30" customHeight="1" x14ac:dyDescent="0.15">
      <c r="A158" s="88"/>
    </row>
    <row r="159" spans="1:1" ht="30" customHeight="1" x14ac:dyDescent="0.15">
      <c r="A159" s="88"/>
    </row>
    <row r="160" spans="1:1" ht="30" customHeight="1" x14ac:dyDescent="0.15">
      <c r="A160" s="88"/>
    </row>
    <row r="161" spans="1:1" ht="30" customHeight="1" x14ac:dyDescent="0.15">
      <c r="A161" s="88"/>
    </row>
    <row r="162" spans="1:1" ht="30" customHeight="1" x14ac:dyDescent="0.15">
      <c r="A162" s="88"/>
    </row>
    <row r="163" spans="1:1" ht="30" customHeight="1" x14ac:dyDescent="0.15">
      <c r="A163" s="88"/>
    </row>
    <row r="164" spans="1:1" ht="30" customHeight="1" x14ac:dyDescent="0.15">
      <c r="A164" s="88"/>
    </row>
    <row r="165" spans="1:1" ht="30" customHeight="1" x14ac:dyDescent="0.15">
      <c r="A165" s="88"/>
    </row>
    <row r="166" spans="1:1" ht="30" customHeight="1" x14ac:dyDescent="0.15">
      <c r="A166" s="88"/>
    </row>
    <row r="167" spans="1:1" ht="30" customHeight="1" x14ac:dyDescent="0.15">
      <c r="A167" s="88"/>
    </row>
    <row r="168" spans="1:1" ht="30" customHeight="1" x14ac:dyDescent="0.15">
      <c r="A168" s="88"/>
    </row>
    <row r="169" spans="1:1" ht="30" customHeight="1" x14ac:dyDescent="0.15">
      <c r="A169" s="88"/>
    </row>
    <row r="170" spans="1:1" ht="30" customHeight="1" x14ac:dyDescent="0.15">
      <c r="A170" s="88"/>
    </row>
    <row r="171" spans="1:1" ht="30" customHeight="1" x14ac:dyDescent="0.15">
      <c r="A171" s="88"/>
    </row>
    <row r="172" spans="1:1" ht="30" customHeight="1" x14ac:dyDescent="0.15">
      <c r="A172" s="88"/>
    </row>
    <row r="173" spans="1:1" ht="30" customHeight="1" x14ac:dyDescent="0.15">
      <c r="A173" s="88"/>
    </row>
    <row r="174" spans="1:1" ht="30" customHeight="1" x14ac:dyDescent="0.15">
      <c r="A174" s="88"/>
    </row>
    <row r="175" spans="1:1" ht="30" customHeight="1" x14ac:dyDescent="0.15">
      <c r="A175" s="88"/>
    </row>
    <row r="176" spans="1:1" ht="30" customHeight="1" x14ac:dyDescent="0.15">
      <c r="A176" s="88"/>
    </row>
    <row r="177" spans="1:1" ht="30" customHeight="1" x14ac:dyDescent="0.15">
      <c r="A177" s="88"/>
    </row>
    <row r="178" spans="1:1" ht="30" customHeight="1" x14ac:dyDescent="0.15">
      <c r="A178" s="88"/>
    </row>
    <row r="179" spans="1:1" ht="30" customHeight="1" x14ac:dyDescent="0.15">
      <c r="A179" s="88"/>
    </row>
    <row r="180" spans="1:1" ht="30" customHeight="1" x14ac:dyDescent="0.15">
      <c r="A180" s="88"/>
    </row>
    <row r="181" spans="1:1" ht="30" customHeight="1" x14ac:dyDescent="0.15">
      <c r="A181" s="88"/>
    </row>
    <row r="182" spans="1:1" ht="30" customHeight="1" x14ac:dyDescent="0.15">
      <c r="A182" s="88"/>
    </row>
    <row r="183" spans="1:1" ht="30" customHeight="1" x14ac:dyDescent="0.15">
      <c r="A183" s="88"/>
    </row>
    <row r="184" spans="1:1" ht="30" customHeight="1" x14ac:dyDescent="0.15">
      <c r="A184" s="88"/>
    </row>
    <row r="185" spans="1:1" ht="30" customHeight="1" x14ac:dyDescent="0.15">
      <c r="A185" s="88"/>
    </row>
    <row r="186" spans="1:1" ht="30" customHeight="1" x14ac:dyDescent="0.15">
      <c r="A186" s="88"/>
    </row>
    <row r="187" spans="1:1" ht="30" customHeight="1" x14ac:dyDescent="0.15">
      <c r="A187" s="88"/>
    </row>
    <row r="188" spans="1:1" ht="30" customHeight="1" x14ac:dyDescent="0.15">
      <c r="A188" s="88"/>
    </row>
    <row r="189" spans="1:1" ht="30" customHeight="1" x14ac:dyDescent="0.15">
      <c r="A189" s="88"/>
    </row>
    <row r="190" spans="1:1" ht="30" customHeight="1" x14ac:dyDescent="0.15">
      <c r="A190" s="88"/>
    </row>
    <row r="191" spans="1:1" ht="30" customHeight="1" x14ac:dyDescent="0.15">
      <c r="A191" s="88"/>
    </row>
    <row r="192" spans="1:1" ht="30" customHeight="1" x14ac:dyDescent="0.15">
      <c r="A192" s="88"/>
    </row>
    <row r="193" spans="1:1" ht="30" customHeight="1" x14ac:dyDescent="0.15">
      <c r="A193" s="88"/>
    </row>
    <row r="194" spans="1:1" ht="30" customHeight="1" x14ac:dyDescent="0.15">
      <c r="A194" s="88"/>
    </row>
    <row r="195" spans="1:1" ht="30" customHeight="1" x14ac:dyDescent="0.15">
      <c r="A195" s="88"/>
    </row>
    <row r="196" spans="1:1" ht="30" customHeight="1" x14ac:dyDescent="0.15">
      <c r="A196" s="88"/>
    </row>
    <row r="197" spans="1:1" ht="30" customHeight="1" x14ac:dyDescent="0.15">
      <c r="A197" s="88"/>
    </row>
    <row r="198" spans="1:1" ht="30" customHeight="1" x14ac:dyDescent="0.15">
      <c r="A198" s="88"/>
    </row>
    <row r="199" spans="1:1" ht="30" customHeight="1" x14ac:dyDescent="0.15">
      <c r="A199" s="88"/>
    </row>
    <row r="200" spans="1:1" ht="30" customHeight="1" x14ac:dyDescent="0.15">
      <c r="A200" s="88"/>
    </row>
    <row r="201" spans="1:1" ht="30" customHeight="1" x14ac:dyDescent="0.15">
      <c r="A201" s="88"/>
    </row>
    <row r="202" spans="1:1" ht="30" customHeight="1" x14ac:dyDescent="0.15">
      <c r="A202" s="88"/>
    </row>
    <row r="203" spans="1:1" ht="30" customHeight="1" x14ac:dyDescent="0.15">
      <c r="A203" s="88"/>
    </row>
    <row r="204" spans="1:1" ht="30" customHeight="1" x14ac:dyDescent="0.15">
      <c r="A204" s="88"/>
    </row>
    <row r="205" spans="1:1" ht="30" customHeight="1" x14ac:dyDescent="0.15">
      <c r="A205" s="88"/>
    </row>
    <row r="206" spans="1:1" ht="30" customHeight="1" x14ac:dyDescent="0.15">
      <c r="A206" s="88"/>
    </row>
    <row r="207" spans="1:1" ht="30" customHeight="1" x14ac:dyDescent="0.15">
      <c r="A207" s="88"/>
    </row>
    <row r="208" spans="1:1" ht="30" customHeight="1" x14ac:dyDescent="0.15">
      <c r="A208" s="88"/>
    </row>
    <row r="209" spans="1:1" ht="30" customHeight="1" x14ac:dyDescent="0.15">
      <c r="A209" s="88"/>
    </row>
    <row r="210" spans="1:1" ht="30" customHeight="1" x14ac:dyDescent="0.15">
      <c r="A210" s="88"/>
    </row>
    <row r="211" spans="1:1" ht="30" customHeight="1" x14ac:dyDescent="0.15">
      <c r="A211" s="88"/>
    </row>
    <row r="212" spans="1:1" ht="30" customHeight="1" x14ac:dyDescent="0.15">
      <c r="A212" s="88"/>
    </row>
    <row r="213" spans="1:1" ht="30" customHeight="1" x14ac:dyDescent="0.15">
      <c r="A213" s="88"/>
    </row>
    <row r="214" spans="1:1" ht="30" customHeight="1" x14ac:dyDescent="0.15">
      <c r="A214" s="88"/>
    </row>
    <row r="215" spans="1:1" ht="30" customHeight="1" x14ac:dyDescent="0.15">
      <c r="A215" s="88"/>
    </row>
    <row r="216" spans="1:1" ht="30" customHeight="1" x14ac:dyDescent="0.15">
      <c r="A216" s="88"/>
    </row>
    <row r="217" spans="1:1" ht="30" customHeight="1" x14ac:dyDescent="0.15">
      <c r="A217" s="88"/>
    </row>
    <row r="218" spans="1:1" ht="30" customHeight="1" x14ac:dyDescent="0.15">
      <c r="A218" s="88"/>
    </row>
    <row r="219" spans="1:1" ht="30" customHeight="1" x14ac:dyDescent="0.15">
      <c r="A219" s="88"/>
    </row>
    <row r="220" spans="1:1" ht="30" customHeight="1" x14ac:dyDescent="0.15">
      <c r="A220" s="88"/>
    </row>
    <row r="221" spans="1:1" ht="30" customHeight="1" x14ac:dyDescent="0.15">
      <c r="A221" s="88"/>
    </row>
    <row r="222" spans="1:1" ht="30" customHeight="1" x14ac:dyDescent="0.15">
      <c r="A222" s="88"/>
    </row>
    <row r="223" spans="1:1" ht="30" customHeight="1" x14ac:dyDescent="0.15">
      <c r="A223" s="88"/>
    </row>
    <row r="224" spans="1:1" ht="30" customHeight="1" x14ac:dyDescent="0.15">
      <c r="A224" s="88"/>
    </row>
    <row r="225" spans="1:1" ht="30" customHeight="1" x14ac:dyDescent="0.15">
      <c r="A225" s="88"/>
    </row>
  </sheetData>
  <mergeCells count="2">
    <mergeCell ref="B6:C6"/>
    <mergeCell ref="A2:G4"/>
  </mergeCells>
  <phoneticPr fontId="0" type="noConversion"/>
  <printOptions horizontalCentered="1"/>
  <pageMargins left="0.4" right="0.4" top="0.35" bottom="0.35" header="0.5" footer="0.25"/>
  <pageSetup scale="36" fitToHeight="0" orientation="portrait" r:id="rId1"/>
  <headerFooter alignWithMargins="0"/>
  <drawing r:id="rId2"/>
  <legacyDrawing r:id="rId3"/>
  <tableParts count="11">
    <tablePart r:id="rId4"/>
    <tablePart r:id="rId5"/>
    <tablePart r:id="rId6"/>
    <tablePart r:id="rId7"/>
    <tablePart r:id="rId8"/>
    <tablePart r:id="rId9"/>
    <tablePart r:id="rId10"/>
    <tablePart r:id="rId11"/>
    <tablePart r:id="rId12"/>
    <tablePart r:id="rId13"/>
    <tablePart r:id="rId1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showGridLines="0" workbookViewId="0">
      <selection activeCell="D4" sqref="D4"/>
    </sheetView>
  </sheetViews>
  <sheetFormatPr baseColWidth="10" defaultColWidth="9" defaultRowHeight="33" x14ac:dyDescent="0.35"/>
  <cols>
    <col min="1" max="1" width="46.33203125" style="104" customWidth="1"/>
    <col min="2" max="2" width="104" style="99" customWidth="1"/>
    <col min="3" max="16384" width="9" style="100"/>
  </cols>
  <sheetData>
    <row r="1" spans="1:2" s="99" customFormat="1" ht="48" customHeight="1" x14ac:dyDescent="0.15">
      <c r="A1" s="102" t="s">
        <v>104</v>
      </c>
      <c r="B1" s="98"/>
    </row>
    <row r="2" spans="1:2" x14ac:dyDescent="0.35">
      <c r="A2" s="103"/>
      <c r="B2" s="106"/>
    </row>
    <row r="3" spans="1:2" ht="34" thickBot="1" x14ac:dyDescent="0.4"/>
    <row r="4" spans="1:2" s="101" customFormat="1" ht="188" customHeight="1" thickBot="1" x14ac:dyDescent="0.2">
      <c r="A4" s="107" t="s">
        <v>85</v>
      </c>
      <c r="B4" s="108" t="s">
        <v>95</v>
      </c>
    </row>
    <row r="5" spans="1:2" s="101" customFormat="1" ht="34" thickBot="1" x14ac:dyDescent="0.2">
      <c r="A5" s="104"/>
      <c r="B5" s="99"/>
    </row>
    <row r="6" spans="1:2" s="101" customFormat="1" ht="35" thickBot="1" x14ac:dyDescent="0.2">
      <c r="A6" s="113" t="s">
        <v>86</v>
      </c>
      <c r="B6" s="114" t="s">
        <v>87</v>
      </c>
    </row>
    <row r="7" spans="1:2" s="101" customFormat="1" ht="184" customHeight="1" x14ac:dyDescent="0.15">
      <c r="A7" s="109"/>
      <c r="B7" s="110" t="s">
        <v>112</v>
      </c>
    </row>
    <row r="8" spans="1:2" s="101" customFormat="1" ht="170" customHeight="1" thickBot="1" x14ac:dyDescent="0.2">
      <c r="A8" s="111"/>
      <c r="B8" s="112" t="s">
        <v>113</v>
      </c>
    </row>
    <row r="9" spans="1:2" s="101" customFormat="1" ht="34" thickBot="1" x14ac:dyDescent="0.2">
      <c r="A9" s="104"/>
      <c r="B9" s="99"/>
    </row>
    <row r="10" spans="1:2" s="101" customFormat="1" ht="35" thickBot="1" x14ac:dyDescent="0.2">
      <c r="A10" s="113" t="s">
        <v>88</v>
      </c>
      <c r="B10" s="114" t="s">
        <v>89</v>
      </c>
    </row>
    <row r="11" spans="1:2" s="101" customFormat="1" ht="126" customHeight="1" x14ac:dyDescent="0.15">
      <c r="A11" s="109"/>
      <c r="B11" s="110" t="s">
        <v>103</v>
      </c>
    </row>
    <row r="12" spans="1:2" s="101" customFormat="1" ht="168" customHeight="1" thickBot="1" x14ac:dyDescent="0.2">
      <c r="A12" s="111"/>
      <c r="B12" s="112" t="s">
        <v>134</v>
      </c>
    </row>
    <row r="13" spans="1:2" s="101" customFormat="1" ht="34" thickBot="1" x14ac:dyDescent="0.2">
      <c r="A13" s="104"/>
      <c r="B13" s="99"/>
    </row>
    <row r="14" spans="1:2" s="101" customFormat="1" ht="35" thickBot="1" x14ac:dyDescent="0.2">
      <c r="A14" s="113" t="s">
        <v>90</v>
      </c>
      <c r="B14" s="114" t="s">
        <v>91</v>
      </c>
    </row>
    <row r="15" spans="1:2" s="101" customFormat="1" ht="169" customHeight="1" thickBot="1" x14ac:dyDescent="0.2">
      <c r="A15" s="111"/>
      <c r="B15" s="112" t="s">
        <v>111</v>
      </c>
    </row>
    <row r="16" spans="1:2" s="101" customFormat="1" ht="34" thickBot="1" x14ac:dyDescent="0.2">
      <c r="A16" s="104"/>
      <c r="B16" s="99"/>
    </row>
    <row r="17" spans="1:2" s="101" customFormat="1" x14ac:dyDescent="0.15">
      <c r="A17" s="119" t="s">
        <v>96</v>
      </c>
      <c r="B17" s="121" t="s">
        <v>92</v>
      </c>
    </row>
    <row r="18" spans="1:2" s="101" customFormat="1" ht="58" customHeight="1" thickBot="1" x14ac:dyDescent="0.2">
      <c r="A18" s="120"/>
      <c r="B18" s="122"/>
    </row>
    <row r="19" spans="1:2" s="101" customFormat="1" ht="34" thickBot="1" x14ac:dyDescent="0.2">
      <c r="A19" s="104"/>
      <c r="B19" s="99"/>
    </row>
    <row r="20" spans="1:2" s="101" customFormat="1" ht="161" customHeight="1" thickBot="1" x14ac:dyDescent="0.2">
      <c r="A20" s="107" t="s">
        <v>97</v>
      </c>
      <c r="B20" s="108" t="s">
        <v>93</v>
      </c>
    </row>
    <row r="21" spans="1:2" s="101" customFormat="1" x14ac:dyDescent="0.15">
      <c r="A21" s="104"/>
    </row>
    <row r="22" spans="1:2" s="101" customFormat="1" ht="34" thickBot="1" x14ac:dyDescent="0.2">
      <c r="A22" s="104"/>
      <c r="B22" s="99"/>
    </row>
    <row r="23" spans="1:2" s="101" customFormat="1" ht="151" customHeight="1" thickBot="1" x14ac:dyDescent="0.2">
      <c r="A23" s="107" t="s">
        <v>98</v>
      </c>
      <c r="B23" s="108" t="s">
        <v>99</v>
      </c>
    </row>
    <row r="24" spans="1:2" s="101" customFormat="1" x14ac:dyDescent="0.15">
      <c r="A24" s="104"/>
    </row>
    <row r="25" spans="1:2" s="101" customFormat="1" ht="34" thickBot="1" x14ac:dyDescent="0.2">
      <c r="A25" s="104"/>
      <c r="B25" s="99"/>
    </row>
    <row r="26" spans="1:2" s="101" customFormat="1" ht="35" thickBot="1" x14ac:dyDescent="0.2">
      <c r="A26" s="113" t="s">
        <v>94</v>
      </c>
      <c r="B26" s="114" t="s">
        <v>100</v>
      </c>
    </row>
    <row r="27" spans="1:2" s="101" customFormat="1" ht="124" customHeight="1" x14ac:dyDescent="0.15">
      <c r="A27" s="109"/>
      <c r="B27" s="110" t="s">
        <v>101</v>
      </c>
    </row>
    <row r="28" spans="1:2" s="101" customFormat="1" ht="143" customHeight="1" thickBot="1" x14ac:dyDescent="0.2">
      <c r="A28" s="111"/>
      <c r="B28" s="112" t="s">
        <v>102</v>
      </c>
    </row>
    <row r="29" spans="1:2" s="101" customFormat="1" ht="34" thickBot="1" x14ac:dyDescent="0.2">
      <c r="A29" s="104"/>
      <c r="B29" s="99"/>
    </row>
    <row r="30" spans="1:2" s="101" customFormat="1" ht="158" customHeight="1" thickBot="1" x14ac:dyDescent="0.2">
      <c r="A30" s="107" t="s">
        <v>110</v>
      </c>
      <c r="B30" s="108" t="s">
        <v>109</v>
      </c>
    </row>
    <row r="31" spans="1:2" s="101" customFormat="1" x14ac:dyDescent="0.15">
      <c r="A31" s="105"/>
    </row>
    <row r="32" spans="1:2" s="101" customFormat="1" x14ac:dyDescent="0.15">
      <c r="A32" s="105"/>
      <c r="B32" s="106"/>
    </row>
  </sheetData>
  <mergeCells count="2">
    <mergeCell ref="A17:A18"/>
    <mergeCell ref="B17:B18"/>
  </mergeCells>
  <phoneticPr fontId="17" type="noConversion"/>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3F17B-E44B-4B5D-B33E-50B867B8FC42}">
  <dimension ref="A1:C48"/>
  <sheetViews>
    <sheetView showGridLines="0" workbookViewId="0">
      <selection activeCell="A2" sqref="A2"/>
    </sheetView>
  </sheetViews>
  <sheetFormatPr baseColWidth="10" defaultColWidth="9" defaultRowHeight="14" x14ac:dyDescent="0.15"/>
  <cols>
    <col min="1" max="1" width="2.5" style="15" customWidth="1"/>
    <col min="2" max="2" width="62.6640625" style="15" customWidth="1"/>
    <col min="3" max="3" width="19.5" style="16" customWidth="1"/>
    <col min="4" max="16384" width="9" style="16"/>
  </cols>
  <sheetData>
    <row r="1" spans="1:3" s="4" customFormat="1" ht="32" customHeight="1" x14ac:dyDescent="0.15">
      <c r="A1" s="1"/>
      <c r="B1" s="2" t="s">
        <v>105</v>
      </c>
      <c r="C1" s="3"/>
    </row>
    <row r="2" spans="1:3" s="4" customFormat="1" ht="16" x14ac:dyDescent="0.2">
      <c r="A2" s="5"/>
      <c r="B2" s="6"/>
      <c r="C2" s="7"/>
    </row>
    <row r="3" spans="1:3" s="4" customFormat="1" ht="16" x14ac:dyDescent="0.2">
      <c r="A3" s="5"/>
      <c r="B3" s="17" t="s">
        <v>106</v>
      </c>
      <c r="C3" s="7"/>
    </row>
    <row r="4" spans="1:3" s="4" customFormat="1" x14ac:dyDescent="0.15">
      <c r="A4" s="5"/>
      <c r="B4" s="8" t="s">
        <v>115</v>
      </c>
      <c r="C4" s="7"/>
    </row>
    <row r="5" spans="1:3" s="4" customFormat="1" ht="16" x14ac:dyDescent="0.2">
      <c r="A5" s="5"/>
      <c r="B5" s="9"/>
      <c r="C5" s="7"/>
    </row>
    <row r="6" spans="1:3" s="4" customFormat="1" ht="17" x14ac:dyDescent="0.2">
      <c r="A6" s="5"/>
      <c r="B6" s="10" t="s">
        <v>119</v>
      </c>
      <c r="C6" s="7"/>
    </row>
    <row r="7" spans="1:3" s="4" customFormat="1" ht="16" x14ac:dyDescent="0.2">
      <c r="A7" s="5"/>
      <c r="B7" s="9"/>
      <c r="C7" s="7"/>
    </row>
    <row r="8" spans="1:3" s="4" customFormat="1" ht="51" x14ac:dyDescent="0.2">
      <c r="A8" s="5"/>
      <c r="B8" s="9" t="s">
        <v>117</v>
      </c>
      <c r="C8" s="7"/>
    </row>
    <row r="9" spans="1:3" s="4" customFormat="1" ht="16" x14ac:dyDescent="0.2">
      <c r="A9" s="5"/>
      <c r="B9" s="9"/>
      <c r="C9" s="7"/>
    </row>
    <row r="10" spans="1:3" s="4" customFormat="1" ht="34" x14ac:dyDescent="0.2">
      <c r="A10" s="5"/>
      <c r="B10" s="9" t="s">
        <v>107</v>
      </c>
      <c r="C10" s="7"/>
    </row>
    <row r="11" spans="1:3" s="4" customFormat="1" ht="16" x14ac:dyDescent="0.2">
      <c r="A11" s="5"/>
      <c r="B11" s="9"/>
      <c r="C11" s="7"/>
    </row>
    <row r="12" spans="1:3" s="4" customFormat="1" ht="34" x14ac:dyDescent="0.2">
      <c r="A12" s="5"/>
      <c r="B12" s="9" t="s">
        <v>108</v>
      </c>
      <c r="C12" s="7"/>
    </row>
    <row r="13" spans="1:3" s="4" customFormat="1" ht="16" x14ac:dyDescent="0.2">
      <c r="A13" s="5"/>
      <c r="B13" s="9"/>
      <c r="C13" s="7"/>
    </row>
    <row r="14" spans="1:3" s="4" customFormat="1" ht="17" x14ac:dyDescent="0.2">
      <c r="A14" s="5"/>
      <c r="B14" s="10" t="s">
        <v>118</v>
      </c>
      <c r="C14" s="7"/>
    </row>
    <row r="15" spans="1:3" s="4" customFormat="1" ht="17" x14ac:dyDescent="0.2">
      <c r="A15" s="5"/>
      <c r="B15" s="11" t="s">
        <v>120</v>
      </c>
      <c r="C15" s="7"/>
    </row>
    <row r="16" spans="1:3" s="4" customFormat="1" ht="16" x14ac:dyDescent="0.2">
      <c r="A16" s="5"/>
      <c r="B16" s="12"/>
      <c r="C16" s="7"/>
    </row>
    <row r="17" spans="1:3" s="4" customFormat="1" ht="17" x14ac:dyDescent="0.2">
      <c r="A17" s="5"/>
      <c r="B17" s="13" t="s">
        <v>116</v>
      </c>
      <c r="C17" s="7"/>
    </row>
    <row r="18" spans="1:3" s="4" customFormat="1" x14ac:dyDescent="0.15">
      <c r="A18" s="5"/>
      <c r="B18" s="5"/>
      <c r="C18" s="7"/>
    </row>
    <row r="19" spans="1:3" s="4" customFormat="1" x14ac:dyDescent="0.15">
      <c r="A19" s="5"/>
      <c r="B19" s="5"/>
      <c r="C19" s="7"/>
    </row>
    <row r="20" spans="1:3" s="4" customFormat="1" x14ac:dyDescent="0.15">
      <c r="A20" s="14"/>
      <c r="B20" s="14"/>
    </row>
    <row r="21" spans="1:3" s="4" customFormat="1" x14ac:dyDescent="0.15">
      <c r="A21" s="14"/>
      <c r="B21" s="14"/>
    </row>
    <row r="22" spans="1:3" s="4" customFormat="1" x14ac:dyDescent="0.15">
      <c r="A22" s="14"/>
      <c r="B22" s="14"/>
    </row>
    <row r="23" spans="1:3" s="4" customFormat="1" x14ac:dyDescent="0.15">
      <c r="A23" s="14"/>
      <c r="B23" s="14"/>
    </row>
    <row r="24" spans="1:3" s="4" customFormat="1" x14ac:dyDescent="0.15">
      <c r="A24" s="14"/>
      <c r="B24" s="14"/>
    </row>
    <row r="25" spans="1:3" s="4" customFormat="1" x14ac:dyDescent="0.15">
      <c r="A25" s="14"/>
      <c r="B25" s="14"/>
    </row>
    <row r="26" spans="1:3" s="4" customFormat="1" x14ac:dyDescent="0.15">
      <c r="A26" s="14"/>
      <c r="B26" s="14"/>
    </row>
    <row r="27" spans="1:3" s="4" customFormat="1" x14ac:dyDescent="0.15">
      <c r="A27" s="14"/>
      <c r="B27" s="14"/>
    </row>
    <row r="28" spans="1:3" s="4" customFormat="1" x14ac:dyDescent="0.15">
      <c r="A28" s="14"/>
      <c r="B28" s="14"/>
    </row>
    <row r="29" spans="1:3" s="4" customFormat="1" x14ac:dyDescent="0.15">
      <c r="A29" s="14"/>
      <c r="B29" s="14"/>
    </row>
    <row r="30" spans="1:3" s="4" customFormat="1" x14ac:dyDescent="0.15">
      <c r="A30" s="14"/>
      <c r="B30" s="14"/>
    </row>
    <row r="31" spans="1:3" s="4" customFormat="1" x14ac:dyDescent="0.15">
      <c r="A31" s="14"/>
      <c r="B31" s="14"/>
    </row>
    <row r="32" spans="1:3" s="4" customFormat="1" x14ac:dyDescent="0.15">
      <c r="A32" s="14"/>
      <c r="B32" s="14"/>
    </row>
    <row r="33" spans="1:2" s="4" customFormat="1" x14ac:dyDescent="0.15">
      <c r="A33" s="14"/>
      <c r="B33" s="14"/>
    </row>
    <row r="34" spans="1:2" s="4" customFormat="1" x14ac:dyDescent="0.15">
      <c r="A34" s="14"/>
      <c r="B34" s="14"/>
    </row>
    <row r="35" spans="1:2" s="4" customFormat="1" x14ac:dyDescent="0.15">
      <c r="A35" s="14"/>
      <c r="B35" s="14"/>
    </row>
    <row r="36" spans="1:2" s="4" customFormat="1" x14ac:dyDescent="0.15">
      <c r="A36" s="14"/>
      <c r="B36" s="14"/>
    </row>
    <row r="37" spans="1:2" s="4" customFormat="1" x14ac:dyDescent="0.15">
      <c r="A37" s="14"/>
      <c r="B37" s="14"/>
    </row>
    <row r="38" spans="1:2" s="4" customFormat="1" x14ac:dyDescent="0.15">
      <c r="A38" s="14"/>
      <c r="B38" s="14"/>
    </row>
    <row r="39" spans="1:2" s="4" customFormat="1" x14ac:dyDescent="0.15">
      <c r="A39" s="14"/>
      <c r="B39" s="14"/>
    </row>
    <row r="40" spans="1:2" s="4" customFormat="1" x14ac:dyDescent="0.15">
      <c r="A40" s="14"/>
      <c r="B40" s="14"/>
    </row>
    <row r="41" spans="1:2" s="4" customFormat="1" x14ac:dyDescent="0.15">
      <c r="A41" s="14"/>
      <c r="B41" s="14"/>
    </row>
    <row r="42" spans="1:2" s="4" customFormat="1" x14ac:dyDescent="0.15">
      <c r="A42" s="14"/>
      <c r="B42" s="14"/>
    </row>
    <row r="43" spans="1:2" s="4" customFormat="1" x14ac:dyDescent="0.15">
      <c r="A43" s="14"/>
      <c r="B43" s="14"/>
    </row>
    <row r="44" spans="1:2" s="4" customFormat="1" x14ac:dyDescent="0.15">
      <c r="A44" s="14"/>
      <c r="B44" s="14"/>
    </row>
    <row r="45" spans="1:2" s="4" customFormat="1" x14ac:dyDescent="0.15">
      <c r="A45" s="14"/>
      <c r="B45" s="14"/>
    </row>
    <row r="46" spans="1:2" s="4" customFormat="1" x14ac:dyDescent="0.15">
      <c r="A46" s="14"/>
      <c r="B46" s="14"/>
    </row>
    <row r="47" spans="1:2" s="4" customFormat="1" x14ac:dyDescent="0.15">
      <c r="A47" s="14"/>
      <c r="B47" s="14"/>
    </row>
    <row r="48" spans="1:2" s="4" customFormat="1" x14ac:dyDescent="0.15">
      <c r="A48" s="14"/>
      <c r="B48" s="14"/>
    </row>
  </sheetData>
  <hyperlinks>
    <hyperlink ref="B15" r:id="rId1" xr:uid="{96BD449B-6F70-445B-A3B3-727002D51F12}"/>
    <hyperlink ref="B4" r:id="rId2" xr:uid="{81389246-54FB-41EA-BFC4-B05EE6860D95}"/>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vt:lpstr>
      <vt:lpstr>Help</vt:lpstr>
      <vt:lpstr>©</vt:lpstr>
      <vt:lpstr>Budget!Print_Area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 Budget Spreadsheet</dc:title>
  <dc:creator>Vertex42.com</dc:creator>
  <dc:description>(c) 2008-2019 Vertex42 LLC. All Rights Reserved.</dc:description>
  <cp:lastModifiedBy>Microsoft Office User</cp:lastModifiedBy>
  <cp:lastPrinted>2014-04-05T04:37:07Z</cp:lastPrinted>
  <dcterms:created xsi:type="dcterms:W3CDTF">2007-10-28T01:07:07Z</dcterms:created>
  <dcterms:modified xsi:type="dcterms:W3CDTF">2024-12-27T01:31:15Z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2008-2019 Vertex42 LLC</vt:lpwstr>
  </property>
  <property fmtid="{D5CDD505-2E9C-101B-9397-08002B2CF9AE}" pid="3" name="Source">
    <vt:lpwstr>https://www.vertex42.com/ExcelTemplates/personal-budget-spreadsheet.html</vt:lpwstr>
  </property>
  <property fmtid="{D5CDD505-2E9C-101B-9397-08002B2CF9AE}" pid="4" name="Version">
    <vt:lpwstr>1.1.4</vt:lpwstr>
  </property>
</Properties>
</file>